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A:\Github Repos\BachelorGUI\Excels\"/>
    </mc:Choice>
  </mc:AlternateContent>
  <xr:revisionPtr revIDLastSave="0" documentId="13_ncr:1_{42965C0D-C7F8-4D8C-B9D1-AB74F15E072A}" xr6:coauthVersionLast="46" xr6:coauthVersionMax="46" xr10:uidLastSave="{00000000-0000-0000-0000-000000000000}"/>
  <bookViews>
    <workbookView xWindow="-28920" yWindow="-120" windowWidth="29040" windowHeight="16440" activeTab="2" xr2:uid="{00000000-000D-0000-FFFF-FFFF00000000}"/>
  </bookViews>
  <sheets>
    <sheet name="Input" sheetId="3" r:id="rId1"/>
    <sheet name="Calc" sheetId="2" r:id="rId2"/>
    <sheet name="results" sheetId="6" r:id="rId3"/>
    <sheet name="Std" sheetId="7" r:id="rId4"/>
  </sheets>
  <functionGroups builtInGroupCount="19"/>
  <definedNames>
    <definedName name="_xlnm._FilterDatabase" localSheetId="1" hidden="1">Calc!$A$4:$H$5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82" i="6" l="1"/>
  <c r="B282" i="6"/>
  <c r="A282" i="6"/>
  <c r="S281" i="6"/>
  <c r="B281" i="6"/>
  <c r="A281" i="6"/>
  <c r="S141" i="6"/>
  <c r="B141" i="6"/>
  <c r="A141" i="6"/>
  <c r="S73" i="6"/>
  <c r="B73" i="6"/>
  <c r="A73" i="6"/>
  <c r="S146" i="6"/>
  <c r="E146" i="6"/>
  <c r="B146" i="6"/>
  <c r="A146" i="6"/>
  <c r="S280" i="6"/>
  <c r="B280" i="6"/>
  <c r="A280" i="6"/>
  <c r="S279" i="6"/>
  <c r="B279" i="6"/>
  <c r="A279" i="6"/>
  <c r="S27" i="6"/>
  <c r="B27" i="6"/>
  <c r="A27" i="6"/>
  <c r="S278" i="6"/>
  <c r="B278" i="6"/>
  <c r="A278" i="6"/>
  <c r="S48" i="6"/>
  <c r="B48" i="6"/>
  <c r="A48" i="6"/>
  <c r="S277" i="6"/>
  <c r="B277" i="6"/>
  <c r="A277" i="6"/>
  <c r="S276" i="6"/>
  <c r="B276" i="6"/>
  <c r="A276" i="6"/>
  <c r="S275" i="6"/>
  <c r="B275" i="6"/>
  <c r="A275" i="6"/>
  <c r="BA309" i="2"/>
  <c r="AZ309" i="2"/>
  <c r="AV309" i="2"/>
  <c r="AD309" i="2"/>
  <c r="AF309" i="2" s="1"/>
  <c r="X309" i="2"/>
  <c r="Z309" i="2" s="1"/>
  <c r="S309" i="2"/>
  <c r="U309" i="2" s="1"/>
  <c r="E309" i="2"/>
  <c r="G309" i="2" s="1"/>
  <c r="C309" i="2"/>
  <c r="D309" i="2" s="1"/>
  <c r="B309" i="2"/>
  <c r="A309" i="2"/>
  <c r="BA308" i="2"/>
  <c r="AZ308" i="2"/>
  <c r="AV308" i="2"/>
  <c r="AD308" i="2"/>
  <c r="AF308" i="2" s="1"/>
  <c r="X308" i="2"/>
  <c r="Z308" i="2" s="1"/>
  <c r="S308" i="2"/>
  <c r="E308" i="2"/>
  <c r="G308" i="2" s="1"/>
  <c r="C308" i="2"/>
  <c r="B308" i="2"/>
  <c r="A308" i="2"/>
  <c r="BA307" i="2"/>
  <c r="AZ307" i="2"/>
  <c r="AV307" i="2"/>
  <c r="AD307" i="2"/>
  <c r="X307" i="2"/>
  <c r="E141" i="6" s="1"/>
  <c r="S307" i="2"/>
  <c r="E307" i="2"/>
  <c r="C307" i="2"/>
  <c r="D307" i="2" s="1"/>
  <c r="B307" i="2"/>
  <c r="A307" i="2"/>
  <c r="BA306" i="2"/>
  <c r="AZ306" i="2"/>
  <c r="AV306" i="2"/>
  <c r="AD306" i="2"/>
  <c r="X306" i="2"/>
  <c r="E73" i="6" s="1"/>
  <c r="S306" i="2"/>
  <c r="E306" i="2"/>
  <c r="C306" i="2"/>
  <c r="D306" i="2" s="1"/>
  <c r="B306" i="2"/>
  <c r="A306" i="2"/>
  <c r="BA305" i="2"/>
  <c r="AZ305" i="2"/>
  <c r="AV305" i="2"/>
  <c r="AD305" i="2"/>
  <c r="X305" i="2"/>
  <c r="S305" i="2"/>
  <c r="E305" i="2"/>
  <c r="C305" i="2"/>
  <c r="D305" i="2" s="1"/>
  <c r="B305" i="2"/>
  <c r="A305" i="2"/>
  <c r="BA304" i="2"/>
  <c r="AZ304" i="2"/>
  <c r="AV304" i="2"/>
  <c r="AD304" i="2"/>
  <c r="X304" i="2"/>
  <c r="E280" i="6" s="1"/>
  <c r="S304" i="2"/>
  <c r="J304" i="2"/>
  <c r="E304" i="2"/>
  <c r="C304" i="2"/>
  <c r="D304" i="2" s="1"/>
  <c r="B304" i="2"/>
  <c r="A304" i="2"/>
  <c r="BA303" i="2"/>
  <c r="AZ303" i="2"/>
  <c r="AV303" i="2"/>
  <c r="AD303" i="2"/>
  <c r="X303" i="2"/>
  <c r="E279" i="6" s="1"/>
  <c r="S303" i="2"/>
  <c r="E303" i="2"/>
  <c r="C303" i="2"/>
  <c r="B303" i="2"/>
  <c r="A303" i="2"/>
  <c r="BA302" i="2"/>
  <c r="AZ302" i="2"/>
  <c r="AV302" i="2"/>
  <c r="AD302" i="2"/>
  <c r="AE302" i="2" s="1"/>
  <c r="X302" i="2"/>
  <c r="S302" i="2"/>
  <c r="T302" i="2" s="1"/>
  <c r="E302" i="2"/>
  <c r="F302" i="2" s="1"/>
  <c r="C302" i="2"/>
  <c r="D302" i="2" s="1"/>
  <c r="B302" i="2"/>
  <c r="A302" i="2"/>
  <c r="BA301" i="2"/>
  <c r="AZ301" i="2"/>
  <c r="AV301" i="2"/>
  <c r="AD301" i="2"/>
  <c r="AE301" i="2" s="1"/>
  <c r="X301" i="2"/>
  <c r="Y301" i="2" s="1"/>
  <c r="F278" i="6" s="1"/>
  <c r="S301" i="2"/>
  <c r="U301" i="2" s="1"/>
  <c r="E301" i="2"/>
  <c r="G301" i="2" s="1"/>
  <c r="C301" i="2"/>
  <c r="B301" i="2"/>
  <c r="A301" i="2"/>
  <c r="BA300" i="2"/>
  <c r="AZ300" i="2"/>
  <c r="AV300" i="2"/>
  <c r="AD300" i="2"/>
  <c r="AF300" i="2" s="1"/>
  <c r="X300" i="2"/>
  <c r="S300" i="2"/>
  <c r="J300" i="2"/>
  <c r="E300" i="2"/>
  <c r="C300" i="2"/>
  <c r="D300" i="2" s="1"/>
  <c r="B300" i="2"/>
  <c r="A300" i="2"/>
  <c r="BA299" i="2"/>
  <c r="AZ299" i="2"/>
  <c r="AV299" i="2"/>
  <c r="AD299" i="2"/>
  <c r="X299" i="2"/>
  <c r="E277" i="6" s="1"/>
  <c r="S299" i="2"/>
  <c r="E299" i="2"/>
  <c r="C299" i="2"/>
  <c r="D299" i="2" s="1"/>
  <c r="B299" i="2"/>
  <c r="A299" i="2"/>
  <c r="BA298" i="2"/>
  <c r="AZ298" i="2"/>
  <c r="AV298" i="2"/>
  <c r="AD298" i="2"/>
  <c r="X298" i="2"/>
  <c r="E276" i="6" s="1"/>
  <c r="S298" i="2"/>
  <c r="E298" i="2"/>
  <c r="C298" i="2"/>
  <c r="D298" i="2" s="1"/>
  <c r="B298" i="2"/>
  <c r="A298" i="2"/>
  <c r="BA297" i="2"/>
  <c r="AZ297" i="2"/>
  <c r="AV297" i="2"/>
  <c r="AD297" i="2"/>
  <c r="X297" i="2"/>
  <c r="E275" i="6" s="1"/>
  <c r="S297" i="2"/>
  <c r="E297" i="2"/>
  <c r="C297" i="2"/>
  <c r="B297" i="2"/>
  <c r="A297" i="2"/>
  <c r="J299" i="2" l="1"/>
  <c r="J302" i="2"/>
  <c r="K302" i="2" s="1"/>
  <c r="J305" i="2"/>
  <c r="E282" i="6"/>
  <c r="AF301" i="2"/>
  <c r="AG301" i="2" s="1"/>
  <c r="D301" i="2"/>
  <c r="J301" i="2"/>
  <c r="L301" i="2" s="1"/>
  <c r="M301" i="2" s="1"/>
  <c r="Z301" i="2"/>
  <c r="Y302" i="2"/>
  <c r="F27" i="6" s="1"/>
  <c r="E27" i="6"/>
  <c r="D308" i="2"/>
  <c r="J308" i="2"/>
  <c r="L308" i="2" s="1"/>
  <c r="M308" i="2" s="1"/>
  <c r="D297" i="2"/>
  <c r="J297" i="2"/>
  <c r="K297" i="2" s="1"/>
  <c r="J298" i="2"/>
  <c r="L298" i="2" s="1"/>
  <c r="M298" i="2" s="1"/>
  <c r="Z300" i="2"/>
  <c r="AH300" i="2" s="1"/>
  <c r="I48" i="6" s="1"/>
  <c r="E48" i="6"/>
  <c r="J306" i="2"/>
  <c r="L306" i="2" s="1"/>
  <c r="M306" i="2" s="1"/>
  <c r="E278" i="6"/>
  <c r="D303" i="2"/>
  <c r="J303" i="2"/>
  <c r="K303" i="2" s="1"/>
  <c r="J307" i="2"/>
  <c r="K307" i="2" s="1"/>
  <c r="J309" i="2"/>
  <c r="L309" i="2" s="1"/>
  <c r="M309" i="2" s="1"/>
  <c r="E281" i="6"/>
  <c r="AH308" i="2"/>
  <c r="I281" i="6" s="1"/>
  <c r="AG308" i="2"/>
  <c r="O309" i="2"/>
  <c r="C282" i="6" s="1"/>
  <c r="H309" i="2"/>
  <c r="AH309" i="2"/>
  <c r="I282" i="6" s="1"/>
  <c r="AG309" i="2"/>
  <c r="AA309" i="2"/>
  <c r="AA308" i="2"/>
  <c r="O308" i="2"/>
  <c r="C281" i="6" s="1"/>
  <c r="H308" i="2"/>
  <c r="AJ309" i="2"/>
  <c r="K282" i="6" s="1"/>
  <c r="V309" i="2"/>
  <c r="F308" i="2"/>
  <c r="T308" i="2"/>
  <c r="Y308" i="2"/>
  <c r="F281" i="6" s="1"/>
  <c r="AE308" i="2"/>
  <c r="F309" i="2"/>
  <c r="K309" i="2"/>
  <c r="T309" i="2"/>
  <c r="Y309" i="2"/>
  <c r="F282" i="6" s="1"/>
  <c r="AE309" i="2"/>
  <c r="U297" i="2"/>
  <c r="U298" i="2" s="1"/>
  <c r="T297" i="2"/>
  <c r="AF298" i="2"/>
  <c r="AE298" i="2"/>
  <c r="U299" i="2"/>
  <c r="U300" i="2" s="1"/>
  <c r="T299" i="2"/>
  <c r="L300" i="2"/>
  <c r="M300" i="2" s="1"/>
  <c r="K300" i="2"/>
  <c r="V301" i="2"/>
  <c r="AJ301" i="2"/>
  <c r="K278" i="6" s="1"/>
  <c r="G297" i="2"/>
  <c r="F297" i="2"/>
  <c r="Z297" i="2"/>
  <c r="Y297" i="2"/>
  <c r="F275" i="6" s="1"/>
  <c r="G299" i="2"/>
  <c r="F299" i="2"/>
  <c r="Z299" i="2"/>
  <c r="Y299" i="2"/>
  <c r="F277" i="6" s="1"/>
  <c r="T300" i="2"/>
  <c r="AF297" i="2"/>
  <c r="AE297" i="2"/>
  <c r="T298" i="2"/>
  <c r="L299" i="2"/>
  <c r="M299" i="2" s="1"/>
  <c r="K299" i="2"/>
  <c r="AF299" i="2"/>
  <c r="AE299" i="2"/>
  <c r="H301" i="2"/>
  <c r="O301" i="2"/>
  <c r="C278" i="6" s="1"/>
  <c r="G298" i="2"/>
  <c r="F298" i="2"/>
  <c r="Z298" i="2"/>
  <c r="Y298" i="2"/>
  <c r="F276" i="6" s="1"/>
  <c r="G300" i="2"/>
  <c r="F300" i="2"/>
  <c r="AG300" i="2"/>
  <c r="AA301" i="2"/>
  <c r="U303" i="2"/>
  <c r="U302" i="2" s="1"/>
  <c r="T303" i="2"/>
  <c r="L304" i="2"/>
  <c r="M304" i="2" s="1"/>
  <c r="K304" i="2"/>
  <c r="AF304" i="2"/>
  <c r="AE304" i="2"/>
  <c r="U305" i="2"/>
  <c r="U306" i="2" s="1"/>
  <c r="T305" i="2"/>
  <c r="K306" i="2"/>
  <c r="AF306" i="2"/>
  <c r="AE306" i="2"/>
  <c r="U307" i="2"/>
  <c r="U308" i="2" s="1"/>
  <c r="T307" i="2"/>
  <c r="Y300" i="2"/>
  <c r="F48" i="6" s="1"/>
  <c r="AE300" i="2"/>
  <c r="F301" i="2"/>
  <c r="T301" i="2"/>
  <c r="G302" i="2"/>
  <c r="Z302" i="2"/>
  <c r="G303" i="2"/>
  <c r="F303" i="2"/>
  <c r="Z303" i="2"/>
  <c r="Y303" i="2"/>
  <c r="F279" i="6" s="1"/>
  <c r="G305" i="2"/>
  <c r="F305" i="2"/>
  <c r="Z305" i="2"/>
  <c r="Y305" i="2"/>
  <c r="F146" i="6" s="1"/>
  <c r="G307" i="2"/>
  <c r="F307" i="2"/>
  <c r="Z307" i="2"/>
  <c r="Y307" i="2"/>
  <c r="F141" i="6" s="1"/>
  <c r="AF303" i="2"/>
  <c r="AE303" i="2"/>
  <c r="T304" i="2"/>
  <c r="L305" i="2"/>
  <c r="M305" i="2" s="1"/>
  <c r="K305" i="2"/>
  <c r="AF305" i="2"/>
  <c r="AE305" i="2"/>
  <c r="T306" i="2"/>
  <c r="L307" i="2"/>
  <c r="M307" i="2" s="1"/>
  <c r="AF307" i="2"/>
  <c r="AE307" i="2"/>
  <c r="L303" i="2"/>
  <c r="M303" i="2" s="1"/>
  <c r="AH301" i="2"/>
  <c r="L302" i="2"/>
  <c r="M302" i="2" s="1"/>
  <c r="AF302" i="2"/>
  <c r="G304" i="2"/>
  <c r="F304" i="2"/>
  <c r="Z304" i="2"/>
  <c r="Y304" i="2"/>
  <c r="F280" i="6" s="1"/>
  <c r="G306" i="2"/>
  <c r="F306" i="2"/>
  <c r="Z306" i="2"/>
  <c r="Y306" i="2"/>
  <c r="F73" i="6" s="1"/>
  <c r="AA300" i="2" l="1"/>
  <c r="K308" i="2"/>
  <c r="L297" i="2"/>
  <c r="M297" i="2" s="1"/>
  <c r="AJ308" i="2"/>
  <c r="K281" i="6" s="1"/>
  <c r="V308" i="2"/>
  <c r="K301" i="2"/>
  <c r="AI301" i="2"/>
  <c r="J278" i="6" s="1"/>
  <c r="I278" i="6"/>
  <c r="K298" i="2"/>
  <c r="AK308" i="2"/>
  <c r="L281" i="6" s="1"/>
  <c r="AI309" i="2"/>
  <c r="J282" i="6" s="1"/>
  <c r="Q309" i="2"/>
  <c r="P309" i="2"/>
  <c r="D282" i="6" s="1"/>
  <c r="Q308" i="2"/>
  <c r="P308" i="2"/>
  <c r="D281" i="6" s="1"/>
  <c r="AI308" i="2"/>
  <c r="J281" i="6" s="1"/>
  <c r="AK309" i="2"/>
  <c r="L282" i="6" s="1"/>
  <c r="V300" i="2"/>
  <c r="AJ300" i="2"/>
  <c r="K48" i="6" s="1"/>
  <c r="H306" i="2"/>
  <c r="O306" i="2"/>
  <c r="C73" i="6" s="1"/>
  <c r="H304" i="2"/>
  <c r="O304" i="2"/>
  <c r="C280" i="6" s="1"/>
  <c r="V306" i="2"/>
  <c r="AJ306" i="2"/>
  <c r="K73" i="6" s="1"/>
  <c r="AG303" i="2"/>
  <c r="AH303" i="2"/>
  <c r="I279" i="6" s="1"/>
  <c r="AA298" i="2"/>
  <c r="AG299" i="2"/>
  <c r="AH299" i="2"/>
  <c r="AA297" i="2"/>
  <c r="AK301" i="2"/>
  <c r="L278" i="6" s="1"/>
  <c r="H305" i="2"/>
  <c r="O305" i="2"/>
  <c r="C146" i="6" s="1"/>
  <c r="AG306" i="2"/>
  <c r="AH306" i="2"/>
  <c r="V305" i="2"/>
  <c r="AJ305" i="2"/>
  <c r="K146" i="6" s="1"/>
  <c r="AA304" i="2"/>
  <c r="V302" i="2"/>
  <c r="AJ302" i="2"/>
  <c r="K27" i="6" s="1"/>
  <c r="AG305" i="2"/>
  <c r="AH305" i="2"/>
  <c r="U304" i="2"/>
  <c r="AA302" i="2"/>
  <c r="AI300" i="2"/>
  <c r="J48" i="6" s="1"/>
  <c r="H300" i="2"/>
  <c r="O300" i="2"/>
  <c r="C48" i="6" s="1"/>
  <c r="H298" i="2"/>
  <c r="O298" i="2"/>
  <c r="C276" i="6" s="1"/>
  <c r="AG297" i="2"/>
  <c r="AH297" i="2"/>
  <c r="H299" i="2"/>
  <c r="O299" i="2"/>
  <c r="C277" i="6" s="1"/>
  <c r="H297" i="2"/>
  <c r="O297" i="2"/>
  <c r="C275" i="6" s="1"/>
  <c r="AG307" i="2"/>
  <c r="AH307" i="2"/>
  <c r="I141" i="6" s="1"/>
  <c r="V298" i="2"/>
  <c r="AJ298" i="2"/>
  <c r="K276" i="6" s="1"/>
  <c r="AA299" i="2"/>
  <c r="AG302" i="2"/>
  <c r="AH302" i="2"/>
  <c r="H307" i="2"/>
  <c r="O307" i="2"/>
  <c r="C141" i="6" s="1"/>
  <c r="H303" i="2"/>
  <c r="O303" i="2"/>
  <c r="C279" i="6" s="1"/>
  <c r="V299" i="2"/>
  <c r="AJ299" i="2"/>
  <c r="K277" i="6" s="1"/>
  <c r="AA306" i="2"/>
  <c r="AA307" i="2"/>
  <c r="AA305" i="2"/>
  <c r="AA303" i="2"/>
  <c r="H302" i="2"/>
  <c r="O302" i="2"/>
  <c r="C27" i="6" s="1"/>
  <c r="V307" i="2"/>
  <c r="AJ307" i="2"/>
  <c r="K141" i="6" s="1"/>
  <c r="AG304" i="2"/>
  <c r="AH304" i="2"/>
  <c r="V303" i="2"/>
  <c r="AJ303" i="2"/>
  <c r="K279" i="6" s="1"/>
  <c r="Q301" i="2"/>
  <c r="P301" i="2"/>
  <c r="D278" i="6" s="1"/>
  <c r="AG298" i="2"/>
  <c r="AH298" i="2"/>
  <c r="I276" i="6" s="1"/>
  <c r="V297" i="2"/>
  <c r="AJ297" i="2"/>
  <c r="K275" i="6" s="1"/>
  <c r="AI297" i="2" l="1"/>
  <c r="J275" i="6" s="1"/>
  <c r="I275" i="6"/>
  <c r="AI306" i="2"/>
  <c r="J73" i="6" s="1"/>
  <c r="I73" i="6"/>
  <c r="AI304" i="2"/>
  <c r="J280" i="6" s="1"/>
  <c r="I280" i="6"/>
  <c r="AI302" i="2"/>
  <c r="J27" i="6" s="1"/>
  <c r="I27" i="6"/>
  <c r="AI305" i="2"/>
  <c r="J146" i="6" s="1"/>
  <c r="I146" i="6"/>
  <c r="AI299" i="2"/>
  <c r="J277" i="6" s="1"/>
  <c r="I277" i="6"/>
  <c r="R308" i="2"/>
  <c r="AL308" i="2"/>
  <c r="AS308" i="2"/>
  <c r="R309" i="2"/>
  <c r="AN309" i="2"/>
  <c r="G282" i="6" s="1"/>
  <c r="AL309" i="2"/>
  <c r="AS309" i="2"/>
  <c r="AI298" i="2"/>
  <c r="J276" i="6" s="1"/>
  <c r="R301" i="2"/>
  <c r="AS301" i="2"/>
  <c r="AN301" i="2"/>
  <c r="G278" i="6" s="1"/>
  <c r="AL301" i="2"/>
  <c r="AK307" i="2"/>
  <c r="L141" i="6" s="1"/>
  <c r="AK302" i="2"/>
  <c r="L27" i="6" s="1"/>
  <c r="AK299" i="2"/>
  <c r="L277" i="6" s="1"/>
  <c r="Q307" i="2"/>
  <c r="P307" i="2"/>
  <c r="D141" i="6" s="1"/>
  <c r="AK298" i="2"/>
  <c r="L276" i="6" s="1"/>
  <c r="Q299" i="2"/>
  <c r="P299" i="2"/>
  <c r="D277" i="6" s="1"/>
  <c r="Q300" i="2"/>
  <c r="P300" i="2"/>
  <c r="D48" i="6" s="1"/>
  <c r="AK305" i="2"/>
  <c r="L146" i="6" s="1"/>
  <c r="AK300" i="2"/>
  <c r="L48" i="6" s="1"/>
  <c r="Q303" i="2"/>
  <c r="P303" i="2"/>
  <c r="D279" i="6" s="1"/>
  <c r="Q297" i="2"/>
  <c r="P297" i="2"/>
  <c r="D275" i="6" s="1"/>
  <c r="Q298" i="2"/>
  <c r="P298" i="2"/>
  <c r="D276" i="6" s="1"/>
  <c r="AI307" i="2"/>
  <c r="J141" i="6" s="1"/>
  <c r="Q304" i="2"/>
  <c r="P304" i="2"/>
  <c r="D280" i="6" s="1"/>
  <c r="AK297" i="2"/>
  <c r="L275" i="6" s="1"/>
  <c r="AK303" i="2"/>
  <c r="L279" i="6" s="1"/>
  <c r="P302" i="2"/>
  <c r="D27" i="6" s="1"/>
  <c r="Q302" i="2"/>
  <c r="V304" i="2"/>
  <c r="AJ304" i="2"/>
  <c r="K280" i="6" s="1"/>
  <c r="Q305" i="2"/>
  <c r="P305" i="2"/>
  <c r="D146" i="6" s="1"/>
  <c r="AI303" i="2"/>
  <c r="J279" i="6" s="1"/>
  <c r="AK306" i="2"/>
  <c r="L73" i="6" s="1"/>
  <c r="Q306" i="2"/>
  <c r="P306" i="2"/>
  <c r="D73" i="6" s="1"/>
  <c r="AP309" i="2"/>
  <c r="AW301" i="2"/>
  <c r="AW309" i="2"/>
  <c r="AP301" i="2"/>
  <c r="AM309" i="2" l="1"/>
  <c r="M278" i="6"/>
  <c r="O278" i="6"/>
  <c r="M282" i="6"/>
  <c r="O282" i="6"/>
  <c r="BD309" i="2"/>
  <c r="BB309" i="2"/>
  <c r="Q282" i="6" s="1"/>
  <c r="AN308" i="2"/>
  <c r="G281" i="6" s="1"/>
  <c r="AM308" i="2"/>
  <c r="AO309" i="2"/>
  <c r="H282" i="6" s="1"/>
  <c r="AT309" i="2"/>
  <c r="AY309" i="2" s="1"/>
  <c r="P282" i="6" s="1"/>
  <c r="AT308" i="2"/>
  <c r="BD301" i="2"/>
  <c r="AY301" i="2"/>
  <c r="P278" i="6" s="1"/>
  <c r="BB301" i="2"/>
  <c r="Q278" i="6" s="1"/>
  <c r="R299" i="2"/>
  <c r="AN299" i="2"/>
  <c r="G277" i="6" s="1"/>
  <c r="AL299" i="2"/>
  <c r="AM299" i="2" s="1"/>
  <c r="AS299" i="2"/>
  <c r="AO301" i="2"/>
  <c r="H278" i="6" s="1"/>
  <c r="AT301" i="2"/>
  <c r="R306" i="2"/>
  <c r="AL306" i="2"/>
  <c r="AS306" i="2"/>
  <c r="R305" i="2"/>
  <c r="AL305" i="2"/>
  <c r="AM305" i="2" s="1"/>
  <c r="AN305" i="2"/>
  <c r="G146" i="6" s="1"/>
  <c r="AS305" i="2"/>
  <c r="R302" i="2"/>
  <c r="AS302" i="2"/>
  <c r="AL302" i="2"/>
  <c r="R298" i="2"/>
  <c r="AL298" i="2"/>
  <c r="AS298" i="2"/>
  <c r="R303" i="2"/>
  <c r="AN303" i="2"/>
  <c r="G279" i="6" s="1"/>
  <c r="AL303" i="2"/>
  <c r="AS303" i="2"/>
  <c r="R300" i="2"/>
  <c r="AL300" i="2"/>
  <c r="AS300" i="2"/>
  <c r="AK304" i="2"/>
  <c r="L280" i="6" s="1"/>
  <c r="R297" i="2"/>
  <c r="AS297" i="2"/>
  <c r="AN297" i="2"/>
  <c r="G275" i="6" s="1"/>
  <c r="AL297" i="2"/>
  <c r="R304" i="2"/>
  <c r="AS304" i="2"/>
  <c r="AL304" i="2"/>
  <c r="R307" i="2"/>
  <c r="AN307" i="2"/>
  <c r="G141" i="6" s="1"/>
  <c r="AS307" i="2"/>
  <c r="AL307" i="2"/>
  <c r="AM301" i="2"/>
  <c r="AX301" i="2"/>
  <c r="AP307" i="2"/>
  <c r="AW308" i="2"/>
  <c r="AQ301" i="2"/>
  <c r="AP297" i="2"/>
  <c r="AW307" i="2"/>
  <c r="AW303" i="2"/>
  <c r="AW299" i="2"/>
  <c r="AP303" i="2"/>
  <c r="AP305" i="2"/>
  <c r="AW297" i="2"/>
  <c r="AP308" i="2"/>
  <c r="AQ309" i="2"/>
  <c r="AX309" i="2"/>
  <c r="AW305" i="2"/>
  <c r="AP299" i="2"/>
  <c r="M141" i="6" l="1"/>
  <c r="M146" i="6"/>
  <c r="O277" i="6"/>
  <c r="O279" i="6"/>
  <c r="M275" i="6"/>
  <c r="M277" i="6"/>
  <c r="O141" i="6"/>
  <c r="O275" i="6"/>
  <c r="M279" i="6"/>
  <c r="O146" i="6"/>
  <c r="N278" i="6"/>
  <c r="N282" i="6"/>
  <c r="M281" i="6"/>
  <c r="O281" i="6"/>
  <c r="AR309" i="2"/>
  <c r="BD308" i="2"/>
  <c r="BB308" i="2"/>
  <c r="Q281" i="6" s="1"/>
  <c r="BE309" i="2"/>
  <c r="BF309" i="2"/>
  <c r="BC309" i="2"/>
  <c r="R282" i="6" s="1"/>
  <c r="AO308" i="2"/>
  <c r="BD299" i="2"/>
  <c r="BB299" i="2"/>
  <c r="Q277" i="6" s="1"/>
  <c r="BD303" i="2"/>
  <c r="BB303" i="2"/>
  <c r="Q279" i="6" s="1"/>
  <c r="BD307" i="2"/>
  <c r="BB307" i="2"/>
  <c r="Q141" i="6" s="1"/>
  <c r="BD297" i="2"/>
  <c r="BB297" i="2"/>
  <c r="Q275" i="6" s="1"/>
  <c r="BD305" i="2"/>
  <c r="BB305" i="2"/>
  <c r="Q146" i="6" s="1"/>
  <c r="AR301" i="2"/>
  <c r="AO307" i="2"/>
  <c r="H141" i="6" s="1"/>
  <c r="AN302" i="2"/>
  <c r="G27" i="6" s="1"/>
  <c r="AM302" i="2"/>
  <c r="AO305" i="2"/>
  <c r="H146" i="6" s="1"/>
  <c r="AN306" i="2"/>
  <c r="G73" i="6" s="1"/>
  <c r="AM306" i="2"/>
  <c r="AT299" i="2"/>
  <c r="AM297" i="2"/>
  <c r="AT303" i="2"/>
  <c r="AY303" i="2" s="1"/>
  <c r="P279" i="6" s="1"/>
  <c r="AT298" i="2"/>
  <c r="AT302" i="2"/>
  <c r="BF301" i="2"/>
  <c r="BE301" i="2"/>
  <c r="AM307" i="2"/>
  <c r="AN304" i="2"/>
  <c r="G280" i="6" s="1"/>
  <c r="AM304" i="2"/>
  <c r="AO297" i="2"/>
  <c r="H275" i="6" s="1"/>
  <c r="AT300" i="2"/>
  <c r="AM303" i="2"/>
  <c r="AN298" i="2"/>
  <c r="G276" i="6" s="1"/>
  <c r="AM298" i="2"/>
  <c r="AO299" i="2"/>
  <c r="H277" i="6" s="1"/>
  <c r="BC301" i="2"/>
  <c r="R278" i="6" s="1"/>
  <c r="AT307" i="2"/>
  <c r="AT304" i="2"/>
  <c r="AT297" i="2"/>
  <c r="AN300" i="2"/>
  <c r="G48" i="6" s="1"/>
  <c r="AM300" i="2"/>
  <c r="AO303" i="2"/>
  <c r="H279" i="6" s="1"/>
  <c r="AT305" i="2"/>
  <c r="AT306" i="2"/>
  <c r="AX303" i="2"/>
  <c r="AW306" i="2"/>
  <c r="AQ303" i="2"/>
  <c r="AW304" i="2"/>
  <c r="AQ305" i="2"/>
  <c r="AP306" i="2"/>
  <c r="AP298" i="2"/>
  <c r="AQ307" i="2"/>
  <c r="AQ297" i="2"/>
  <c r="AP302" i="2"/>
  <c r="AW302" i="2"/>
  <c r="AX297" i="2"/>
  <c r="AP300" i="2"/>
  <c r="AW298" i="2"/>
  <c r="AQ299" i="2"/>
  <c r="AX307" i="2"/>
  <c r="AX305" i="2"/>
  <c r="AX299" i="2"/>
  <c r="AQ308" i="2"/>
  <c r="AP304" i="2"/>
  <c r="AX308" i="2"/>
  <c r="AW300" i="2"/>
  <c r="N275" i="6" l="1"/>
  <c r="M73" i="6"/>
  <c r="O73" i="6"/>
  <c r="M276" i="6"/>
  <c r="O276" i="6"/>
  <c r="M48" i="6"/>
  <c r="O48" i="6"/>
  <c r="M280" i="6"/>
  <c r="O280" i="6"/>
  <c r="N277" i="6"/>
  <c r="M27" i="6"/>
  <c r="O27" i="6"/>
  <c r="N141" i="6"/>
  <c r="N279" i="6"/>
  <c r="N146" i="6"/>
  <c r="N281" i="6"/>
  <c r="AY308" i="2"/>
  <c r="P281" i="6" s="1"/>
  <c r="H281" i="6"/>
  <c r="AR308" i="2"/>
  <c r="AR297" i="2"/>
  <c r="BD306" i="2"/>
  <c r="BB306" i="2"/>
  <c r="Q73" i="6" s="1"/>
  <c r="BD298" i="2"/>
  <c r="BB298" i="2"/>
  <c r="Q276" i="6" s="1"/>
  <c r="BD300" i="2"/>
  <c r="AY300" i="2"/>
  <c r="P48" i="6" s="1"/>
  <c r="BB300" i="2"/>
  <c r="Q48" i="6" s="1"/>
  <c r="BD304" i="2"/>
  <c r="BB304" i="2"/>
  <c r="Q280" i="6" s="1"/>
  <c r="AR299" i="2"/>
  <c r="BD302" i="2"/>
  <c r="BB302" i="2"/>
  <c r="Q27" i="6" s="1"/>
  <c r="AR307" i="2"/>
  <c r="AR303" i="2"/>
  <c r="AR305" i="2"/>
  <c r="BF303" i="2"/>
  <c r="BE303" i="2"/>
  <c r="BC303" i="2"/>
  <c r="R279" i="6" s="1"/>
  <c r="AO306" i="2"/>
  <c r="AO298" i="2"/>
  <c r="AO300" i="2"/>
  <c r="H48" i="6" s="1"/>
  <c r="AO304" i="2"/>
  <c r="H280" i="6" s="1"/>
  <c r="AO302" i="2"/>
  <c r="H27" i="6" s="1"/>
  <c r="AY305" i="2"/>
  <c r="P146" i="6" s="1"/>
  <c r="AY297" i="2"/>
  <c r="P275" i="6" s="1"/>
  <c r="AY307" i="2"/>
  <c r="P141" i="6" s="1"/>
  <c r="AY299" i="2"/>
  <c r="P277" i="6" s="1"/>
  <c r="AX302" i="2"/>
  <c r="AQ300" i="2"/>
  <c r="AQ306" i="2"/>
  <c r="AQ302" i="2"/>
  <c r="AX304" i="2"/>
  <c r="AX298" i="2"/>
  <c r="AX300" i="2"/>
  <c r="AQ304" i="2"/>
  <c r="AQ298" i="2"/>
  <c r="AX306" i="2"/>
  <c r="N280" i="6" l="1"/>
  <c r="N48" i="6"/>
  <c r="N276" i="6"/>
  <c r="N27" i="6"/>
  <c r="N73" i="6"/>
  <c r="BF308" i="2"/>
  <c r="AY306" i="2"/>
  <c r="P73" i="6" s="1"/>
  <c r="H73" i="6"/>
  <c r="AY302" i="2"/>
  <c r="P27" i="6" s="1"/>
  <c r="AY298" i="2"/>
  <c r="P276" i="6" s="1"/>
  <c r="H276" i="6"/>
  <c r="BE308" i="2"/>
  <c r="BC308" i="2"/>
  <c r="R281" i="6" s="1"/>
  <c r="AR304" i="2"/>
  <c r="AR300" i="2"/>
  <c r="AR298" i="2"/>
  <c r="AR302" i="2"/>
  <c r="AR306" i="2"/>
  <c r="BF300" i="2"/>
  <c r="BE300" i="2"/>
  <c r="BF297" i="2"/>
  <c r="BE297" i="2"/>
  <c r="BC297" i="2"/>
  <c r="R275" i="6" s="1"/>
  <c r="AY304" i="2"/>
  <c r="P280" i="6" s="1"/>
  <c r="BC300" i="2"/>
  <c r="R48" i="6" s="1"/>
  <c r="BF307" i="2"/>
  <c r="BE307" i="2"/>
  <c r="BC307" i="2"/>
  <c r="R141" i="6" s="1"/>
  <c r="BF305" i="2"/>
  <c r="BE305" i="2"/>
  <c r="BC305" i="2"/>
  <c r="R146" i="6" s="1"/>
  <c r="BF299" i="2"/>
  <c r="BE299" i="2"/>
  <c r="BC299" i="2"/>
  <c r="R277" i="6" s="1"/>
  <c r="BE306" i="2" l="1"/>
  <c r="BC306" i="2"/>
  <c r="R73" i="6" s="1"/>
  <c r="BC298" i="2"/>
  <c r="R276" i="6" s="1"/>
  <c r="BC302" i="2"/>
  <c r="R27" i="6" s="1"/>
  <c r="BE298" i="2"/>
  <c r="BE302" i="2"/>
  <c r="BF302" i="2"/>
  <c r="BF306" i="2"/>
  <c r="BF298" i="2"/>
  <c r="BF304" i="2"/>
  <c r="BE304" i="2"/>
  <c r="BC304" i="2"/>
  <c r="R280" i="6" s="1"/>
  <c r="S148" i="6" l="1"/>
  <c r="B148" i="6"/>
  <c r="A148" i="6"/>
  <c r="S32" i="6"/>
  <c r="B32" i="6"/>
  <c r="A32" i="6"/>
  <c r="S133" i="6"/>
  <c r="B133" i="6"/>
  <c r="A133" i="6"/>
  <c r="S44" i="6"/>
  <c r="B44" i="6"/>
  <c r="A44" i="6"/>
  <c r="S179" i="6"/>
  <c r="B179" i="6"/>
  <c r="A179" i="6"/>
  <c r="S274" i="6"/>
  <c r="B274" i="6"/>
  <c r="A274" i="6"/>
  <c r="S145" i="6"/>
  <c r="B145" i="6"/>
  <c r="A145" i="6"/>
  <c r="S61" i="6"/>
  <c r="B61" i="6"/>
  <c r="A61" i="6"/>
  <c r="S273" i="6"/>
  <c r="B273" i="6"/>
  <c r="A273" i="6"/>
  <c r="S272" i="6"/>
  <c r="B272" i="6"/>
  <c r="A272" i="6"/>
  <c r="S271" i="6"/>
  <c r="B271" i="6"/>
  <c r="A271" i="6"/>
  <c r="BA295" i="2"/>
  <c r="AZ295" i="2"/>
  <c r="AV295" i="2"/>
  <c r="AD295" i="2"/>
  <c r="AF295" i="2" s="1"/>
  <c r="X295" i="2"/>
  <c r="Z295" i="2" s="1"/>
  <c r="S295" i="2"/>
  <c r="U295" i="2" s="1"/>
  <c r="E295" i="2"/>
  <c r="G295" i="2" s="1"/>
  <c r="H295" i="2" s="1"/>
  <c r="C295" i="2"/>
  <c r="D295" i="2" s="1"/>
  <c r="B295" i="2"/>
  <c r="A295" i="2"/>
  <c r="BA294" i="2"/>
  <c r="AZ294" i="2"/>
  <c r="AV294" i="2"/>
  <c r="AD294" i="2"/>
  <c r="AF294" i="2" s="1"/>
  <c r="AG294" i="2" s="1"/>
  <c r="X294" i="2"/>
  <c r="Z294" i="2" s="1"/>
  <c r="S294" i="2"/>
  <c r="F294" i="2"/>
  <c r="E294" i="2"/>
  <c r="G294" i="2" s="1"/>
  <c r="H294" i="2" s="1"/>
  <c r="C294" i="2"/>
  <c r="D294" i="2" s="1"/>
  <c r="B294" i="2"/>
  <c r="A294" i="2"/>
  <c r="BA293" i="2"/>
  <c r="AZ293" i="2"/>
  <c r="AV293" i="2"/>
  <c r="AD293" i="2"/>
  <c r="AF293" i="2" s="1"/>
  <c r="Y293" i="2"/>
  <c r="F133" i="6" s="1"/>
  <c r="X293" i="2"/>
  <c r="Z293" i="2" s="1"/>
  <c r="S293" i="2"/>
  <c r="U293" i="2" s="1"/>
  <c r="E293" i="2"/>
  <c r="G293" i="2" s="1"/>
  <c r="H293" i="2" s="1"/>
  <c r="C293" i="2"/>
  <c r="D293" i="2" s="1"/>
  <c r="B293" i="2"/>
  <c r="A293" i="2"/>
  <c r="BA292" i="2"/>
  <c r="AZ292" i="2"/>
  <c r="AV292" i="2"/>
  <c r="AD292" i="2"/>
  <c r="AF292" i="2" s="1"/>
  <c r="AG292" i="2" s="1"/>
  <c r="X292" i="2"/>
  <c r="Z292" i="2" s="1"/>
  <c r="S292" i="2"/>
  <c r="J292" i="2"/>
  <c r="L292" i="2" s="1"/>
  <c r="M292" i="2" s="1"/>
  <c r="E292" i="2"/>
  <c r="G292" i="2" s="1"/>
  <c r="H292" i="2" s="1"/>
  <c r="C292" i="2"/>
  <c r="D292" i="2" s="1"/>
  <c r="B292" i="2"/>
  <c r="A292" i="2"/>
  <c r="BA291" i="2"/>
  <c r="AZ291" i="2"/>
  <c r="AV291" i="2"/>
  <c r="AD291" i="2"/>
  <c r="X291" i="2"/>
  <c r="Z291" i="2" s="1"/>
  <c r="S291" i="2"/>
  <c r="E291" i="2"/>
  <c r="G291" i="2" s="1"/>
  <c r="H291" i="2" s="1"/>
  <c r="C291" i="2"/>
  <c r="J291" i="2" s="1"/>
  <c r="B291" i="2"/>
  <c r="A291" i="2"/>
  <c r="BA290" i="2"/>
  <c r="AZ290" i="2"/>
  <c r="AV290" i="2"/>
  <c r="AD290" i="2"/>
  <c r="AF290" i="2" s="1"/>
  <c r="AG290" i="2" s="1"/>
  <c r="X290" i="2"/>
  <c r="Z290" i="2" s="1"/>
  <c r="S290" i="2"/>
  <c r="T290" i="2" s="1"/>
  <c r="J290" i="2"/>
  <c r="L290" i="2" s="1"/>
  <c r="M290" i="2" s="1"/>
  <c r="E290" i="2"/>
  <c r="G290" i="2" s="1"/>
  <c r="H290" i="2" s="1"/>
  <c r="D290" i="2"/>
  <c r="C290" i="2"/>
  <c r="B290" i="2"/>
  <c r="A290" i="2"/>
  <c r="BA289" i="2"/>
  <c r="AZ289" i="2"/>
  <c r="AV289" i="2"/>
  <c r="AD289" i="2"/>
  <c r="AF289" i="2" s="1"/>
  <c r="X289" i="2"/>
  <c r="E145" i="6" s="1"/>
  <c r="S289" i="2"/>
  <c r="U289" i="2" s="1"/>
  <c r="E289" i="2"/>
  <c r="G289" i="2" s="1"/>
  <c r="H289" i="2" s="1"/>
  <c r="C289" i="2"/>
  <c r="J289" i="2" s="1"/>
  <c r="L289" i="2" s="1"/>
  <c r="M289" i="2" s="1"/>
  <c r="B289" i="2"/>
  <c r="A289" i="2"/>
  <c r="BA288" i="2"/>
  <c r="AZ288" i="2"/>
  <c r="AV288" i="2"/>
  <c r="AD288" i="2"/>
  <c r="X288" i="2"/>
  <c r="E61" i="6" s="1"/>
  <c r="S288" i="2"/>
  <c r="E288" i="2"/>
  <c r="D288" i="2"/>
  <c r="C288" i="2"/>
  <c r="J288" i="2" s="1"/>
  <c r="B288" i="2"/>
  <c r="A288" i="2"/>
  <c r="BA287" i="2"/>
  <c r="AZ287" i="2"/>
  <c r="AV287" i="2"/>
  <c r="AD287" i="2"/>
  <c r="X287" i="2"/>
  <c r="E273" i="6" s="1"/>
  <c r="S287" i="2"/>
  <c r="E287" i="2"/>
  <c r="D287" i="2"/>
  <c r="C287" i="2"/>
  <c r="J287" i="2" s="1"/>
  <c r="B287" i="2"/>
  <c r="A287" i="2"/>
  <c r="BA286" i="2"/>
  <c r="AZ286" i="2"/>
  <c r="AV286" i="2"/>
  <c r="AD286" i="2"/>
  <c r="X286" i="2"/>
  <c r="E272" i="6" s="1"/>
  <c r="S286" i="2"/>
  <c r="E286" i="2"/>
  <c r="C286" i="2"/>
  <c r="D286" i="2" s="1"/>
  <c r="B286" i="2"/>
  <c r="A286" i="2"/>
  <c r="BA285" i="2"/>
  <c r="AZ285" i="2"/>
  <c r="AV285" i="2"/>
  <c r="AD285" i="2"/>
  <c r="X285" i="2"/>
  <c r="E271" i="6" s="1"/>
  <c r="S285" i="2"/>
  <c r="E285" i="2"/>
  <c r="C285" i="2"/>
  <c r="D285" i="2" s="1"/>
  <c r="B285" i="2"/>
  <c r="A285" i="2"/>
  <c r="D291" i="2" l="1"/>
  <c r="E148" i="6"/>
  <c r="E274" i="6"/>
  <c r="Y292" i="2"/>
  <c r="F44" i="6" s="1"/>
  <c r="D289" i="2"/>
  <c r="K290" i="2"/>
  <c r="E179" i="6"/>
  <c r="F295" i="2"/>
  <c r="J285" i="2"/>
  <c r="J295" i="2"/>
  <c r="L295" i="2" s="1"/>
  <c r="M295" i="2" s="1"/>
  <c r="O289" i="2"/>
  <c r="E44" i="6"/>
  <c r="J286" i="2"/>
  <c r="AE290" i="2"/>
  <c r="J294" i="2"/>
  <c r="L294" i="2" s="1"/>
  <c r="M294" i="2" s="1"/>
  <c r="Y295" i="2"/>
  <c r="F148" i="6" s="1"/>
  <c r="E133" i="6"/>
  <c r="F293" i="2"/>
  <c r="J293" i="2"/>
  <c r="L293" i="2" s="1"/>
  <c r="M293" i="2" s="1"/>
  <c r="Y294" i="2"/>
  <c r="F32" i="6" s="1"/>
  <c r="E32" i="6"/>
  <c r="F292" i="2"/>
  <c r="U285" i="2"/>
  <c r="U286" i="2" s="1"/>
  <c r="T285" i="2"/>
  <c r="G287" i="2"/>
  <c r="F287" i="2"/>
  <c r="L285" i="2"/>
  <c r="M285" i="2" s="1"/>
  <c r="K285" i="2"/>
  <c r="AF285" i="2"/>
  <c r="AE285" i="2"/>
  <c r="Z287" i="2"/>
  <c r="Y287" i="2"/>
  <c r="F273" i="6" s="1"/>
  <c r="G286" i="2"/>
  <c r="F286" i="2"/>
  <c r="Z286" i="2"/>
  <c r="Y286" i="2"/>
  <c r="F272" i="6" s="1"/>
  <c r="L288" i="2"/>
  <c r="M288" i="2" s="1"/>
  <c r="K288" i="2"/>
  <c r="T288" i="2"/>
  <c r="AF288" i="2"/>
  <c r="AE288" i="2"/>
  <c r="P289" i="2"/>
  <c r="D145" i="6" s="1"/>
  <c r="AF291" i="2"/>
  <c r="AE291" i="2"/>
  <c r="G285" i="2"/>
  <c r="F285" i="2"/>
  <c r="Z285" i="2"/>
  <c r="Y285" i="2"/>
  <c r="F271" i="6" s="1"/>
  <c r="L287" i="2"/>
  <c r="M287" i="2" s="1"/>
  <c r="K287" i="2"/>
  <c r="U287" i="2"/>
  <c r="T287" i="2"/>
  <c r="AF287" i="2"/>
  <c r="AE287" i="2"/>
  <c r="F289" i="2"/>
  <c r="L291" i="2"/>
  <c r="M291" i="2" s="1"/>
  <c r="K291" i="2"/>
  <c r="L286" i="2"/>
  <c r="M286" i="2" s="1"/>
  <c r="K286" i="2"/>
  <c r="T286" i="2"/>
  <c r="AF286" i="2"/>
  <c r="AE286" i="2"/>
  <c r="G288" i="2"/>
  <c r="F288" i="2"/>
  <c r="Z288" i="2"/>
  <c r="Y288" i="2"/>
  <c r="F61" i="6" s="1"/>
  <c r="Z289" i="2"/>
  <c r="Y289" i="2"/>
  <c r="F145" i="6" s="1"/>
  <c r="U291" i="2"/>
  <c r="U292" i="2" s="1"/>
  <c r="T291" i="2"/>
  <c r="O290" i="2"/>
  <c r="C274" i="6" s="1"/>
  <c r="AA290" i="2"/>
  <c r="AH290" i="2"/>
  <c r="V293" i="2"/>
  <c r="AJ293" i="2"/>
  <c r="K133" i="6" s="1"/>
  <c r="AG293" i="2"/>
  <c r="U294" i="2"/>
  <c r="V295" i="2"/>
  <c r="AJ295" i="2"/>
  <c r="K148" i="6" s="1"/>
  <c r="AG295" i="2"/>
  <c r="V289" i="2"/>
  <c r="AJ289" i="2"/>
  <c r="K145" i="6" s="1"/>
  <c r="AG289" i="2"/>
  <c r="F290" i="2"/>
  <c r="Y290" i="2"/>
  <c r="F274" i="6" s="1"/>
  <c r="O291" i="2"/>
  <c r="C179" i="6" s="1"/>
  <c r="AA291" i="2"/>
  <c r="K292" i="2"/>
  <c r="T292" i="2"/>
  <c r="AE292" i="2"/>
  <c r="K293" i="2"/>
  <c r="T293" i="2"/>
  <c r="AE293" i="2"/>
  <c r="K294" i="2"/>
  <c r="T294" i="2"/>
  <c r="AE294" i="2"/>
  <c r="T295" i="2"/>
  <c r="AE295" i="2"/>
  <c r="K289" i="2"/>
  <c r="T289" i="2"/>
  <c r="AE289" i="2"/>
  <c r="U290" i="2"/>
  <c r="F291" i="2"/>
  <c r="Y291" i="2"/>
  <c r="F179" i="6" s="1"/>
  <c r="O292" i="2"/>
  <c r="C44" i="6" s="1"/>
  <c r="AA292" i="2"/>
  <c r="AH292" i="2"/>
  <c r="O293" i="2"/>
  <c r="C133" i="6" s="1"/>
  <c r="AA293" i="2"/>
  <c r="AH293" i="2"/>
  <c r="O294" i="2"/>
  <c r="C32" i="6" s="1"/>
  <c r="AA294" i="2"/>
  <c r="AH294" i="2"/>
  <c r="O295" i="2"/>
  <c r="C148" i="6" s="1"/>
  <c r="AA295" i="2"/>
  <c r="AH295" i="2"/>
  <c r="S270" i="6"/>
  <c r="B270" i="6"/>
  <c r="A270" i="6"/>
  <c r="S40" i="6"/>
  <c r="B40" i="6"/>
  <c r="A40" i="6"/>
  <c r="S269" i="6"/>
  <c r="B269" i="6"/>
  <c r="A269" i="6"/>
  <c r="S16" i="6"/>
  <c r="B16" i="6"/>
  <c r="A16" i="6"/>
  <c r="S268" i="6"/>
  <c r="B268" i="6"/>
  <c r="A268" i="6"/>
  <c r="S76" i="6"/>
  <c r="B76" i="6"/>
  <c r="A76" i="6"/>
  <c r="S158" i="6"/>
  <c r="B158" i="6"/>
  <c r="A158" i="6"/>
  <c r="S267" i="6"/>
  <c r="B267" i="6"/>
  <c r="A267" i="6"/>
  <c r="S157" i="6"/>
  <c r="C157" i="6"/>
  <c r="B157" i="6"/>
  <c r="A157" i="6"/>
  <c r="S39" i="6"/>
  <c r="B39" i="6"/>
  <c r="A39" i="6"/>
  <c r="S194" i="6"/>
  <c r="B194" i="6"/>
  <c r="A194" i="6"/>
  <c r="BA283" i="2"/>
  <c r="AZ283" i="2"/>
  <c r="AV283" i="2"/>
  <c r="AD283" i="2"/>
  <c r="AF283" i="2" s="1"/>
  <c r="X283" i="2"/>
  <c r="Z283" i="2" s="1"/>
  <c r="S283" i="2"/>
  <c r="U283" i="2" s="1"/>
  <c r="E283" i="2"/>
  <c r="G283" i="2" s="1"/>
  <c r="C283" i="2"/>
  <c r="D283" i="2" s="1"/>
  <c r="B283" i="2"/>
  <c r="A283" i="2"/>
  <c r="BA282" i="2"/>
  <c r="AZ282" i="2"/>
  <c r="AV282" i="2"/>
  <c r="AD282" i="2"/>
  <c r="AF282" i="2" s="1"/>
  <c r="X282" i="2"/>
  <c r="Y282" i="2" s="1"/>
  <c r="F40" i="6" s="1"/>
  <c r="S282" i="2"/>
  <c r="E282" i="2"/>
  <c r="F282" i="2" s="1"/>
  <c r="C282" i="2"/>
  <c r="D282" i="2" s="1"/>
  <c r="B282" i="2"/>
  <c r="A282" i="2"/>
  <c r="BA281" i="2"/>
  <c r="AZ281" i="2"/>
  <c r="AV281" i="2"/>
  <c r="AD281" i="2"/>
  <c r="AF281" i="2" s="1"/>
  <c r="X281" i="2"/>
  <c r="Y281" i="2" s="1"/>
  <c r="F269" i="6" s="1"/>
  <c r="S281" i="2"/>
  <c r="T281" i="2" s="1"/>
  <c r="E281" i="2"/>
  <c r="G281" i="2" s="1"/>
  <c r="C281" i="2"/>
  <c r="D281" i="2" s="1"/>
  <c r="B281" i="2"/>
  <c r="A281" i="2"/>
  <c r="BA280" i="2"/>
  <c r="AZ280" i="2"/>
  <c r="AV280" i="2"/>
  <c r="AD280" i="2"/>
  <c r="AF280" i="2" s="1"/>
  <c r="X280" i="2"/>
  <c r="Y280" i="2" s="1"/>
  <c r="F16" i="6" s="1"/>
  <c r="S280" i="2"/>
  <c r="T280" i="2" s="1"/>
  <c r="E280" i="2"/>
  <c r="G280" i="2" s="1"/>
  <c r="C280" i="2"/>
  <c r="D280" i="2" s="1"/>
  <c r="B280" i="2"/>
  <c r="A280" i="2"/>
  <c r="BA279" i="2"/>
  <c r="AZ279" i="2"/>
  <c r="AV279" i="2"/>
  <c r="AD279" i="2"/>
  <c r="AF279" i="2" s="1"/>
  <c r="X279" i="2"/>
  <c r="Z279" i="2" s="1"/>
  <c r="AA279" i="2" s="1"/>
  <c r="S279" i="2"/>
  <c r="U279" i="2" s="1"/>
  <c r="E279" i="2"/>
  <c r="G279" i="2" s="1"/>
  <c r="O279" i="2" s="1"/>
  <c r="C268" i="6" s="1"/>
  <c r="C279" i="2"/>
  <c r="J279" i="2" s="1"/>
  <c r="L279" i="2" s="1"/>
  <c r="M279" i="2" s="1"/>
  <c r="B279" i="2"/>
  <c r="A279" i="2"/>
  <c r="BA278" i="2"/>
  <c r="AZ278" i="2"/>
  <c r="AV278" i="2"/>
  <c r="AD278" i="2"/>
  <c r="AF278" i="2" s="1"/>
  <c r="AG278" i="2" s="1"/>
  <c r="X278" i="2"/>
  <c r="Z278" i="2" s="1"/>
  <c r="AA278" i="2" s="1"/>
  <c r="S278" i="2"/>
  <c r="E278" i="2"/>
  <c r="G278" i="2" s="1"/>
  <c r="O278" i="2" s="1"/>
  <c r="C76" i="6" s="1"/>
  <c r="C278" i="2"/>
  <c r="J278" i="2" s="1"/>
  <c r="L278" i="2" s="1"/>
  <c r="M278" i="2" s="1"/>
  <c r="B278" i="2"/>
  <c r="A278" i="2"/>
  <c r="BA277" i="2"/>
  <c r="AZ277" i="2"/>
  <c r="AV277" i="2"/>
  <c r="AD277" i="2"/>
  <c r="AF277" i="2" s="1"/>
  <c r="X277" i="2"/>
  <c r="Z277" i="2" s="1"/>
  <c r="AA277" i="2" s="1"/>
  <c r="S277" i="2"/>
  <c r="U277" i="2" s="1"/>
  <c r="AJ277" i="2" s="1"/>
  <c r="K158" i="6" s="1"/>
  <c r="E277" i="2"/>
  <c r="G277" i="2" s="1"/>
  <c r="O277" i="2" s="1"/>
  <c r="C158" i="6" s="1"/>
  <c r="C277" i="2"/>
  <c r="J277" i="2" s="1"/>
  <c r="L277" i="2" s="1"/>
  <c r="M277" i="2" s="1"/>
  <c r="B277" i="2"/>
  <c r="A277" i="2"/>
  <c r="BA276" i="2"/>
  <c r="AZ276" i="2"/>
  <c r="AV276" i="2"/>
  <c r="AD276" i="2"/>
  <c r="AF276" i="2" s="1"/>
  <c r="AG276" i="2" s="1"/>
  <c r="X276" i="2"/>
  <c r="Z276" i="2" s="1"/>
  <c r="AA276" i="2" s="1"/>
  <c r="S276" i="2"/>
  <c r="E276" i="2"/>
  <c r="G276" i="2" s="1"/>
  <c r="O276" i="2" s="1"/>
  <c r="C267" i="6" s="1"/>
  <c r="C276" i="2"/>
  <c r="J276" i="2" s="1"/>
  <c r="B276" i="2"/>
  <c r="A276" i="2"/>
  <c r="BA275" i="2"/>
  <c r="AZ275" i="2"/>
  <c r="AV275" i="2"/>
  <c r="AD275" i="2"/>
  <c r="AE275" i="2" s="1"/>
  <c r="X275" i="2"/>
  <c r="Y275" i="2" s="1"/>
  <c r="F157" i="6" s="1"/>
  <c r="U275" i="2"/>
  <c r="AJ275" i="2" s="1"/>
  <c r="K157" i="6" s="1"/>
  <c r="S275" i="2"/>
  <c r="T275" i="2" s="1"/>
  <c r="G275" i="2"/>
  <c r="O275" i="2" s="1"/>
  <c r="P275" i="2" s="1"/>
  <c r="D157" i="6" s="1"/>
  <c r="E275" i="2"/>
  <c r="F275" i="2" s="1"/>
  <c r="C275" i="2"/>
  <c r="J275" i="2" s="1"/>
  <c r="K275" i="2" s="1"/>
  <c r="B275" i="2"/>
  <c r="A275" i="2"/>
  <c r="BA274" i="2"/>
  <c r="AZ274" i="2"/>
  <c r="AV274" i="2"/>
  <c r="AF274" i="2"/>
  <c r="AG274" i="2" s="1"/>
  <c r="AD274" i="2"/>
  <c r="AE274" i="2" s="1"/>
  <c r="X274" i="2"/>
  <c r="Y274" i="2" s="1"/>
  <c r="F39" i="6" s="1"/>
  <c r="S274" i="2"/>
  <c r="T274" i="2" s="1"/>
  <c r="E274" i="2"/>
  <c r="F274" i="2" s="1"/>
  <c r="C274" i="2"/>
  <c r="J274" i="2" s="1"/>
  <c r="K274" i="2" s="1"/>
  <c r="B274" i="2"/>
  <c r="A274" i="2"/>
  <c r="BA273" i="2"/>
  <c r="AZ273" i="2"/>
  <c r="AV273" i="2"/>
  <c r="AD273" i="2"/>
  <c r="AE273" i="2" s="1"/>
  <c r="X273" i="2"/>
  <c r="Y273" i="2" s="1"/>
  <c r="F194" i="6" s="1"/>
  <c r="U273" i="2"/>
  <c r="AJ273" i="2" s="1"/>
  <c r="K194" i="6" s="1"/>
  <c r="S273" i="2"/>
  <c r="T273" i="2" s="1"/>
  <c r="G273" i="2"/>
  <c r="O273" i="2" s="1"/>
  <c r="P273" i="2" s="1"/>
  <c r="D194" i="6" s="1"/>
  <c r="E273" i="2"/>
  <c r="F273" i="2" s="1"/>
  <c r="C273" i="2"/>
  <c r="J273" i="2" s="1"/>
  <c r="K273" i="2" s="1"/>
  <c r="B273" i="2"/>
  <c r="A273" i="2"/>
  <c r="AP289" i="2"/>
  <c r="M145" i="6" l="1"/>
  <c r="E157" i="6"/>
  <c r="AI292" i="2"/>
  <c r="J44" i="6" s="1"/>
  <c r="I44" i="6"/>
  <c r="Z274" i="2"/>
  <c r="AA274" i="2" s="1"/>
  <c r="Z275" i="2"/>
  <c r="AA275" i="2" s="1"/>
  <c r="E39" i="6"/>
  <c r="AF273" i="2"/>
  <c r="J280" i="2"/>
  <c r="K280" i="2" s="1"/>
  <c r="E158" i="6"/>
  <c r="U274" i="2"/>
  <c r="AJ274" i="2" s="1"/>
  <c r="K39" i="6" s="1"/>
  <c r="D279" i="2"/>
  <c r="J283" i="2"/>
  <c r="L283" i="2" s="1"/>
  <c r="M283" i="2" s="1"/>
  <c r="E267" i="6"/>
  <c r="Q289" i="2"/>
  <c r="C145" i="6"/>
  <c r="AF275" i="2"/>
  <c r="AG275" i="2" s="1"/>
  <c r="E268" i="6"/>
  <c r="D278" i="2"/>
  <c r="H279" i="2"/>
  <c r="E76" i="6"/>
  <c r="AI290" i="2"/>
  <c r="J274" i="6" s="1"/>
  <c r="I274" i="6"/>
  <c r="E269" i="6"/>
  <c r="E194" i="6"/>
  <c r="D277" i="2"/>
  <c r="E16" i="6"/>
  <c r="AI295" i="2"/>
  <c r="J148" i="6" s="1"/>
  <c r="I148" i="6"/>
  <c r="J282" i="2"/>
  <c r="L282" i="2" s="1"/>
  <c r="M282" i="2" s="1"/>
  <c r="E270" i="6"/>
  <c r="Z273" i="2"/>
  <c r="AA273" i="2" s="1"/>
  <c r="D274" i="2"/>
  <c r="E40" i="6"/>
  <c r="V275" i="2"/>
  <c r="AK275" i="2" s="1"/>
  <c r="L157" i="6" s="1"/>
  <c r="AI294" i="2"/>
  <c r="J32" i="6" s="1"/>
  <c r="I32" i="6"/>
  <c r="G274" i="2"/>
  <c r="D276" i="2"/>
  <c r="K295" i="2"/>
  <c r="C194" i="6"/>
  <c r="V273" i="2"/>
  <c r="AK273" i="2" s="1"/>
  <c r="L194" i="6" s="1"/>
  <c r="L274" i="2"/>
  <c r="M274" i="2" s="1"/>
  <c r="U276" i="2"/>
  <c r="AJ276" i="2" s="1"/>
  <c r="K267" i="6" s="1"/>
  <c r="J281" i="2"/>
  <c r="K281" i="2" s="1"/>
  <c r="AI293" i="2"/>
  <c r="J133" i="6" s="1"/>
  <c r="I133" i="6"/>
  <c r="AJ286" i="2"/>
  <c r="K272" i="6" s="1"/>
  <c r="V286" i="2"/>
  <c r="V292" i="2"/>
  <c r="AJ292" i="2"/>
  <c r="K44" i="6" s="1"/>
  <c r="AG287" i="2"/>
  <c r="AH287" i="2"/>
  <c r="H285" i="2"/>
  <c r="O285" i="2"/>
  <c r="C271" i="6" s="1"/>
  <c r="Q291" i="2"/>
  <c r="AN291" i="2" s="1"/>
  <c r="G179" i="6" s="1"/>
  <c r="P291" i="2"/>
  <c r="D179" i="6" s="1"/>
  <c r="V294" i="2"/>
  <c r="AJ294" i="2"/>
  <c r="K32" i="6" s="1"/>
  <c r="Q290" i="2"/>
  <c r="P290" i="2"/>
  <c r="D274" i="6" s="1"/>
  <c r="AS289" i="2"/>
  <c r="AA289" i="2"/>
  <c r="AH289" i="2"/>
  <c r="I145" i="6" s="1"/>
  <c r="O288" i="2"/>
  <c r="C61" i="6" s="1"/>
  <c r="H288" i="2"/>
  <c r="AH288" i="2"/>
  <c r="AG288" i="2"/>
  <c r="H286" i="2"/>
  <c r="O286" i="2"/>
  <c r="C272" i="6" s="1"/>
  <c r="AH285" i="2"/>
  <c r="I271" i="6" s="1"/>
  <c r="AG285" i="2"/>
  <c r="H287" i="2"/>
  <c r="O287" i="2"/>
  <c r="C273" i="6" s="1"/>
  <c r="AK295" i="2"/>
  <c r="L148" i="6" s="1"/>
  <c r="AK293" i="2"/>
  <c r="L133" i="6" s="1"/>
  <c r="AJ287" i="2"/>
  <c r="K273" i="6" s="1"/>
  <c r="V287" i="2"/>
  <c r="AA285" i="2"/>
  <c r="AG291" i="2"/>
  <c r="AH291" i="2"/>
  <c r="AK289" i="2"/>
  <c r="L145" i="6" s="1"/>
  <c r="Q295" i="2"/>
  <c r="P295" i="2"/>
  <c r="D148" i="6" s="1"/>
  <c r="Q294" i="2"/>
  <c r="P294" i="2"/>
  <c r="D32" i="6" s="1"/>
  <c r="Q293" i="2"/>
  <c r="P293" i="2"/>
  <c r="D133" i="6" s="1"/>
  <c r="Q292" i="2"/>
  <c r="P292" i="2"/>
  <c r="D44" i="6" s="1"/>
  <c r="V290" i="2"/>
  <c r="AJ290" i="2"/>
  <c r="K274" i="6" s="1"/>
  <c r="V291" i="2"/>
  <c r="AJ291" i="2"/>
  <c r="K179" i="6" s="1"/>
  <c r="AA288" i="2"/>
  <c r="AH286" i="2"/>
  <c r="I272" i="6" s="1"/>
  <c r="AG286" i="2"/>
  <c r="U288" i="2"/>
  <c r="AA286" i="2"/>
  <c r="AA287" i="2"/>
  <c r="AJ285" i="2"/>
  <c r="K271" i="6" s="1"/>
  <c r="V285" i="2"/>
  <c r="H283" i="2"/>
  <c r="O283" i="2"/>
  <c r="C270" i="6" s="1"/>
  <c r="AG283" i="2"/>
  <c r="AH283" i="2"/>
  <c r="I270" i="6" s="1"/>
  <c r="AG282" i="2"/>
  <c r="AH282" i="2"/>
  <c r="I40" i="6" s="1"/>
  <c r="H281" i="2"/>
  <c r="O281" i="2"/>
  <c r="C269" i="6" s="1"/>
  <c r="AG281" i="2"/>
  <c r="V283" i="2"/>
  <c r="AJ283" i="2"/>
  <c r="K270" i="6" s="1"/>
  <c r="H280" i="2"/>
  <c r="O280" i="2"/>
  <c r="C16" i="6" s="1"/>
  <c r="AG280" i="2"/>
  <c r="AA283" i="2"/>
  <c r="F280" i="2"/>
  <c r="AE280" i="2"/>
  <c r="F281" i="2"/>
  <c r="AE281" i="2"/>
  <c r="K282" i="2"/>
  <c r="T282" i="2"/>
  <c r="AE282" i="2"/>
  <c r="F283" i="2"/>
  <c r="T283" i="2"/>
  <c r="Y283" i="2"/>
  <c r="F270" i="6" s="1"/>
  <c r="AE283" i="2"/>
  <c r="L280" i="2"/>
  <c r="M280" i="2" s="1"/>
  <c r="Z280" i="2"/>
  <c r="AH280" i="2" s="1"/>
  <c r="I16" i="6" s="1"/>
  <c r="U281" i="2"/>
  <c r="U280" i="2" s="1"/>
  <c r="Z281" i="2"/>
  <c r="G282" i="2"/>
  <c r="Z282" i="2"/>
  <c r="Q273" i="2"/>
  <c r="AN273" i="2" s="1"/>
  <c r="G194" i="6" s="1"/>
  <c r="H273" i="2"/>
  <c r="AH273" i="2"/>
  <c r="I194" i="6" s="1"/>
  <c r="AL273" i="2"/>
  <c r="H277" i="2"/>
  <c r="AH277" i="2"/>
  <c r="I158" i="6" s="1"/>
  <c r="H278" i="2"/>
  <c r="U278" i="2"/>
  <c r="AJ279" i="2"/>
  <c r="K268" i="6" s="1"/>
  <c r="AH279" i="2"/>
  <c r="D273" i="2"/>
  <c r="L273" i="2"/>
  <c r="M273" i="2" s="1"/>
  <c r="AG273" i="2"/>
  <c r="V274" i="2"/>
  <c r="D275" i="2"/>
  <c r="L275" i="2"/>
  <c r="M275" i="2" s="1"/>
  <c r="H276" i="2"/>
  <c r="V277" i="2"/>
  <c r="AG277" i="2"/>
  <c r="V279" i="2"/>
  <c r="AG279" i="2"/>
  <c r="H275" i="2"/>
  <c r="Q276" i="2"/>
  <c r="P276" i="2"/>
  <c r="D267" i="6" s="1"/>
  <c r="AH276" i="2"/>
  <c r="AL278" i="2"/>
  <c r="AH278" i="2"/>
  <c r="AH274" i="2"/>
  <c r="L276" i="2"/>
  <c r="M276" i="2" s="1"/>
  <c r="K276" i="2"/>
  <c r="Q275" i="2"/>
  <c r="Q277" i="2"/>
  <c r="AL277" i="2" s="1"/>
  <c r="P277" i="2"/>
  <c r="D158" i="6" s="1"/>
  <c r="Q278" i="2"/>
  <c r="P278" i="2"/>
  <c r="D76" i="6" s="1"/>
  <c r="Q279" i="2"/>
  <c r="R279" i="2" s="1"/>
  <c r="P279" i="2"/>
  <c r="D268" i="6" s="1"/>
  <c r="F276" i="2"/>
  <c r="T276" i="2"/>
  <c r="Y276" i="2"/>
  <c r="F267" i="6" s="1"/>
  <c r="AE276" i="2"/>
  <c r="F277" i="2"/>
  <c r="K277" i="2"/>
  <c r="T277" i="2"/>
  <c r="Y277" i="2"/>
  <c r="F158" i="6" s="1"/>
  <c r="AE277" i="2"/>
  <c r="F278" i="2"/>
  <c r="K278" i="2"/>
  <c r="T278" i="2"/>
  <c r="Y278" i="2"/>
  <c r="F76" i="6" s="1"/>
  <c r="AE278" i="2"/>
  <c r="F279" i="2"/>
  <c r="K279" i="2"/>
  <c r="T279" i="2"/>
  <c r="Y279" i="2"/>
  <c r="F268" i="6" s="1"/>
  <c r="AE279" i="2"/>
  <c r="AW289" i="2"/>
  <c r="AQ289" i="2"/>
  <c r="AP291" i="2"/>
  <c r="AP273" i="2"/>
  <c r="M194" i="6" l="1"/>
  <c r="M179" i="6"/>
  <c r="N145" i="6"/>
  <c r="O145" i="6"/>
  <c r="R289" i="2"/>
  <c r="AN289" i="2"/>
  <c r="AL289" i="2"/>
  <c r="AM289" i="2" s="1"/>
  <c r="AI279" i="2"/>
  <c r="J268" i="6" s="1"/>
  <c r="I268" i="6"/>
  <c r="L281" i="2"/>
  <c r="M281" i="2" s="1"/>
  <c r="U282" i="2"/>
  <c r="O274" i="2"/>
  <c r="H274" i="2"/>
  <c r="AI274" i="2"/>
  <c r="J39" i="6" s="1"/>
  <c r="I39" i="6"/>
  <c r="AL275" i="2"/>
  <c r="AI287" i="2"/>
  <c r="J273" i="6" s="1"/>
  <c r="I273" i="6"/>
  <c r="AI278" i="2"/>
  <c r="J76" i="6" s="1"/>
  <c r="I76" i="6"/>
  <c r="AI288" i="2"/>
  <c r="J61" i="6" s="1"/>
  <c r="I61" i="6"/>
  <c r="AI276" i="2"/>
  <c r="J267" i="6" s="1"/>
  <c r="I267" i="6"/>
  <c r="AI291" i="2"/>
  <c r="J179" i="6" s="1"/>
  <c r="I179" i="6"/>
  <c r="AH275" i="2"/>
  <c r="V276" i="2"/>
  <c r="K283" i="2"/>
  <c r="BD289" i="2"/>
  <c r="BB289" i="2"/>
  <c r="Q145" i="6" s="1"/>
  <c r="AR289" i="2"/>
  <c r="AI286" i="2"/>
  <c r="J272" i="6" s="1"/>
  <c r="AK291" i="2"/>
  <c r="L179" i="6" s="1"/>
  <c r="R293" i="2"/>
  <c r="AN293" i="2"/>
  <c r="G133" i="6" s="1"/>
  <c r="AL293" i="2"/>
  <c r="AS293" i="2"/>
  <c r="R295" i="2"/>
  <c r="AN295" i="2"/>
  <c r="G148" i="6" s="1"/>
  <c r="AS295" i="2"/>
  <c r="AL295" i="2"/>
  <c r="AT289" i="2"/>
  <c r="AK294" i="2"/>
  <c r="L32" i="6" s="1"/>
  <c r="R291" i="2"/>
  <c r="AO291" i="2" s="1"/>
  <c r="H179" i="6" s="1"/>
  <c r="AS291" i="2"/>
  <c r="AK292" i="2"/>
  <c r="L44" i="6" s="1"/>
  <c r="AJ288" i="2"/>
  <c r="K61" i="6" s="1"/>
  <c r="V288" i="2"/>
  <c r="AK287" i="2"/>
  <c r="L273" i="6" s="1"/>
  <c r="Q287" i="2"/>
  <c r="P287" i="2"/>
  <c r="D273" i="6" s="1"/>
  <c r="AI285" i="2"/>
  <c r="J271" i="6" s="1"/>
  <c r="Q288" i="2"/>
  <c r="P288" i="2"/>
  <c r="D61" i="6" s="1"/>
  <c r="Q285" i="2"/>
  <c r="P285" i="2"/>
  <c r="D271" i="6" s="1"/>
  <c r="AK285" i="2"/>
  <c r="L271" i="6" s="1"/>
  <c r="R292" i="2"/>
  <c r="AS292" i="2"/>
  <c r="AL292" i="2"/>
  <c r="R294" i="2"/>
  <c r="AS294" i="2"/>
  <c r="AL294" i="2"/>
  <c r="AL291" i="2"/>
  <c r="AM291" i="2" s="1"/>
  <c r="AI289" i="2"/>
  <c r="J145" i="6" s="1"/>
  <c r="R290" i="2"/>
  <c r="AL290" i="2"/>
  <c r="AS290" i="2"/>
  <c r="AK286" i="2"/>
  <c r="L272" i="6" s="1"/>
  <c r="Q286" i="2"/>
  <c r="P286" i="2"/>
  <c r="D272" i="6" s="1"/>
  <c r="AK290" i="2"/>
  <c r="L274" i="6" s="1"/>
  <c r="Q280" i="2"/>
  <c r="P280" i="2"/>
  <c r="D16" i="6" s="1"/>
  <c r="AS281" i="2"/>
  <c r="AA281" i="2"/>
  <c r="V282" i="2"/>
  <c r="AJ282" i="2"/>
  <c r="K40" i="6" s="1"/>
  <c r="AI280" i="2"/>
  <c r="J16" i="6" s="1"/>
  <c r="AH281" i="2"/>
  <c r="I269" i="6" s="1"/>
  <c r="AA282" i="2"/>
  <c r="AI282" i="2" s="1"/>
  <c r="J40" i="6" s="1"/>
  <c r="AI283" i="2"/>
  <c r="J270" i="6" s="1"/>
  <c r="Q283" i="2"/>
  <c r="P283" i="2"/>
  <c r="D270" i="6" s="1"/>
  <c r="V280" i="2"/>
  <c r="AJ280" i="2"/>
  <c r="K16" i="6" s="1"/>
  <c r="V281" i="2"/>
  <c r="AJ281" i="2"/>
  <c r="K269" i="6" s="1"/>
  <c r="Q281" i="2"/>
  <c r="P281" i="2"/>
  <c r="D269" i="6" s="1"/>
  <c r="H282" i="2"/>
  <c r="O282" i="2"/>
  <c r="C40" i="6" s="1"/>
  <c r="AS280" i="2"/>
  <c r="AA280" i="2"/>
  <c r="AK283" i="2"/>
  <c r="L270" i="6" s="1"/>
  <c r="AK276" i="2"/>
  <c r="L267" i="6" s="1"/>
  <c r="R277" i="2"/>
  <c r="AM277" i="2" s="1"/>
  <c r="AS277" i="2"/>
  <c r="R276" i="2"/>
  <c r="AS276" i="2"/>
  <c r="AL279" i="2"/>
  <c r="AM279" i="2" s="1"/>
  <c r="AI273" i="2"/>
  <c r="J194" i="6" s="1"/>
  <c r="AS275" i="2"/>
  <c r="R275" i="2"/>
  <c r="AM275" i="2" s="1"/>
  <c r="AL276" i="2"/>
  <c r="AN275" i="2"/>
  <c r="G157" i="6" s="1"/>
  <c r="AK277" i="2"/>
  <c r="L158" i="6" s="1"/>
  <c r="AK274" i="2"/>
  <c r="L39" i="6" s="1"/>
  <c r="AN279" i="2"/>
  <c r="G268" i="6" s="1"/>
  <c r="AM273" i="2"/>
  <c r="AJ278" i="2"/>
  <c r="K76" i="6" s="1"/>
  <c r="V278" i="2"/>
  <c r="AN277" i="2"/>
  <c r="R278" i="2"/>
  <c r="AM278" i="2" s="1"/>
  <c r="AS278" i="2"/>
  <c r="AS279" i="2"/>
  <c r="AK279" i="2"/>
  <c r="L268" i="6" s="1"/>
  <c r="AI277" i="2"/>
  <c r="J158" i="6" s="1"/>
  <c r="R273" i="2"/>
  <c r="AO273" i="2" s="1"/>
  <c r="H194" i="6" s="1"/>
  <c r="AS273" i="2"/>
  <c r="AW293" i="2"/>
  <c r="AQ291" i="2"/>
  <c r="AP293" i="2"/>
  <c r="AW277" i="2"/>
  <c r="AW295" i="2"/>
  <c r="AQ273" i="2"/>
  <c r="AW291" i="2"/>
  <c r="AP295" i="2"/>
  <c r="AX289" i="2"/>
  <c r="AW275" i="2"/>
  <c r="AW273" i="2"/>
  <c r="AP277" i="2"/>
  <c r="AP275" i="2"/>
  <c r="AW278" i="2"/>
  <c r="AP279" i="2"/>
  <c r="AW279" i="2"/>
  <c r="AP278" i="2"/>
  <c r="M76" i="6" l="1"/>
  <c r="O268" i="6"/>
  <c r="M268" i="6"/>
  <c r="M157" i="6"/>
  <c r="M158" i="6"/>
  <c r="O194" i="6"/>
  <c r="O157" i="6"/>
  <c r="M148" i="6"/>
  <c r="O179" i="6"/>
  <c r="N194" i="6"/>
  <c r="O148" i="6"/>
  <c r="O158" i="6"/>
  <c r="M133" i="6"/>
  <c r="N179" i="6"/>
  <c r="O133" i="6"/>
  <c r="P274" i="2"/>
  <c r="D39" i="6" s="1"/>
  <c r="C39" i="6"/>
  <c r="Q274" i="2"/>
  <c r="AI275" i="2"/>
  <c r="J157" i="6" s="1"/>
  <c r="I157" i="6"/>
  <c r="G145" i="6"/>
  <c r="AO289" i="2"/>
  <c r="H145" i="6" s="1"/>
  <c r="AN278" i="2"/>
  <c r="G76" i="6" s="1"/>
  <c r="G158" i="6"/>
  <c r="AM293" i="2"/>
  <c r="BD295" i="2"/>
  <c r="BB295" i="2"/>
  <c r="Q148" i="6" s="1"/>
  <c r="BD291" i="2"/>
  <c r="AY291" i="2"/>
  <c r="BB291" i="2"/>
  <c r="Q179" i="6" s="1"/>
  <c r="AR291" i="2"/>
  <c r="BD293" i="2"/>
  <c r="BB293" i="2"/>
  <c r="Q133" i="6" s="1"/>
  <c r="R286" i="2"/>
  <c r="AL286" i="2"/>
  <c r="AS286" i="2"/>
  <c r="AT294" i="2"/>
  <c r="R287" i="2"/>
  <c r="AN287" i="2"/>
  <c r="G273" i="6" s="1"/>
  <c r="AS287" i="2"/>
  <c r="AL287" i="2"/>
  <c r="AT295" i="2"/>
  <c r="R288" i="2"/>
  <c r="AL288" i="2"/>
  <c r="AS288" i="2"/>
  <c r="AO295" i="2"/>
  <c r="H148" i="6" s="1"/>
  <c r="AO293" i="2"/>
  <c r="H133" i="6" s="1"/>
  <c r="AT290" i="2"/>
  <c r="AN292" i="2"/>
  <c r="G44" i="6" s="1"/>
  <c r="AM292" i="2"/>
  <c r="AK288" i="2"/>
  <c r="L61" i="6" s="1"/>
  <c r="AT291" i="2"/>
  <c r="AN290" i="2"/>
  <c r="G274" i="6" s="1"/>
  <c r="AM290" i="2"/>
  <c r="AN294" i="2"/>
  <c r="G32" i="6" s="1"/>
  <c r="AM294" i="2"/>
  <c r="AT292" i="2"/>
  <c r="R285" i="2"/>
  <c r="AN285" i="2"/>
  <c r="G271" i="6" s="1"/>
  <c r="AL285" i="2"/>
  <c r="AS285" i="2"/>
  <c r="AM295" i="2"/>
  <c r="AT293" i="2"/>
  <c r="O76" i="6"/>
  <c r="AK280" i="2"/>
  <c r="L16" i="6" s="1"/>
  <c r="AK282" i="2"/>
  <c r="L40" i="6" s="1"/>
  <c r="AK281" i="2"/>
  <c r="L269" i="6" s="1"/>
  <c r="AT281" i="2"/>
  <c r="AT280" i="2"/>
  <c r="R281" i="2"/>
  <c r="AN281" i="2"/>
  <c r="G269" i="6" s="1"/>
  <c r="AL281" i="2"/>
  <c r="AM281" i="2" s="1"/>
  <c r="P282" i="2"/>
  <c r="D40" i="6" s="1"/>
  <c r="Q282" i="2"/>
  <c r="R283" i="2"/>
  <c r="AL283" i="2"/>
  <c r="AM283" i="2" s="1"/>
  <c r="AS283" i="2"/>
  <c r="AN283" i="2"/>
  <c r="G270" i="6" s="1"/>
  <c r="AI281" i="2"/>
  <c r="J269" i="6" s="1"/>
  <c r="R280" i="2"/>
  <c r="AL280" i="2"/>
  <c r="AR273" i="2"/>
  <c r="BD279" i="2"/>
  <c r="BB279" i="2"/>
  <c r="Q268" i="6" s="1"/>
  <c r="BD278" i="2"/>
  <c r="BB278" i="2"/>
  <c r="Q76" i="6" s="1"/>
  <c r="BD273" i="2"/>
  <c r="BB273" i="2"/>
  <c r="Q194" i="6" s="1"/>
  <c r="BD275" i="2"/>
  <c r="BB275" i="2"/>
  <c r="Q157" i="6" s="1"/>
  <c r="BD277" i="2"/>
  <c r="AY277" i="2"/>
  <c r="BB277" i="2"/>
  <c r="Q158" i="6" s="1"/>
  <c r="AO278" i="2"/>
  <c r="H76" i="6" s="1"/>
  <c r="AO275" i="2"/>
  <c r="H157" i="6" s="1"/>
  <c r="AT279" i="2"/>
  <c r="AY279" i="2" s="1"/>
  <c r="P268" i="6" s="1"/>
  <c r="AK278" i="2"/>
  <c r="L76" i="6" s="1"/>
  <c r="AO279" i="2"/>
  <c r="H268" i="6" s="1"/>
  <c r="AN276" i="2"/>
  <c r="G267" i="6" s="1"/>
  <c r="AM276" i="2"/>
  <c r="AT278" i="2"/>
  <c r="AY278" i="2" s="1"/>
  <c r="P76" i="6" s="1"/>
  <c r="AO277" i="2"/>
  <c r="H158" i="6" s="1"/>
  <c r="AT273" i="2"/>
  <c r="AY273" i="2" s="1"/>
  <c r="P194" i="6" s="1"/>
  <c r="AT275" i="2"/>
  <c r="AY275" i="2" s="1"/>
  <c r="P157" i="6" s="1"/>
  <c r="AT276" i="2"/>
  <c r="AT277" i="2"/>
  <c r="AQ278" i="2"/>
  <c r="AX293" i="2"/>
  <c r="AX291" i="2"/>
  <c r="AW292" i="2"/>
  <c r="AP292" i="2"/>
  <c r="AW294" i="2"/>
  <c r="AQ279" i="2"/>
  <c r="AW287" i="2"/>
  <c r="AQ277" i="2"/>
  <c r="AX279" i="2"/>
  <c r="AW285" i="2"/>
  <c r="AP294" i="2"/>
  <c r="AW274" i="2"/>
  <c r="AP274" i="2"/>
  <c r="AW290" i="2"/>
  <c r="AQ275" i="2"/>
  <c r="AP290" i="2"/>
  <c r="AW276" i="2"/>
  <c r="AQ293" i="2"/>
  <c r="AX278" i="2"/>
  <c r="AP276" i="2"/>
  <c r="AX295" i="2"/>
  <c r="AX277" i="2"/>
  <c r="AP287" i="2"/>
  <c r="AW281" i="2"/>
  <c r="AX275" i="2"/>
  <c r="AX273" i="2"/>
  <c r="AQ295" i="2"/>
  <c r="AW283" i="2"/>
  <c r="AP283" i="2"/>
  <c r="AP281" i="2"/>
  <c r="AP285" i="2"/>
  <c r="M271" i="6" l="1"/>
  <c r="M269" i="6"/>
  <c r="M270" i="6"/>
  <c r="O270" i="6"/>
  <c r="N148" i="6"/>
  <c r="O269" i="6"/>
  <c r="M273" i="6"/>
  <c r="M267" i="6"/>
  <c r="N133" i="6"/>
  <c r="M274" i="6"/>
  <c r="N157" i="6"/>
  <c r="O274" i="6"/>
  <c r="M39" i="6"/>
  <c r="M32" i="6"/>
  <c r="O271" i="6"/>
  <c r="N158" i="6"/>
  <c r="O273" i="6"/>
  <c r="N268" i="6"/>
  <c r="O32" i="6"/>
  <c r="M44" i="6"/>
  <c r="O44" i="6"/>
  <c r="N76" i="6"/>
  <c r="BC291" i="2"/>
  <c r="R179" i="6" s="1"/>
  <c r="P179" i="6"/>
  <c r="R274" i="2"/>
  <c r="AL274" i="2"/>
  <c r="AS274" i="2"/>
  <c r="AT274" i="2" s="1"/>
  <c r="BC277" i="2"/>
  <c r="R158" i="6" s="1"/>
  <c r="P158" i="6"/>
  <c r="AY289" i="2"/>
  <c r="P145" i="6" s="1"/>
  <c r="AR295" i="2"/>
  <c r="BD285" i="2"/>
  <c r="AY285" i="2"/>
  <c r="P271" i="6" s="1"/>
  <c r="BB285" i="2"/>
  <c r="Q271" i="6" s="1"/>
  <c r="BD290" i="2"/>
  <c r="BB290" i="2"/>
  <c r="Q274" i="6" s="1"/>
  <c r="BD292" i="2"/>
  <c r="BB292" i="2"/>
  <c r="Q44" i="6" s="1"/>
  <c r="BD287" i="2"/>
  <c r="BB287" i="2"/>
  <c r="Q273" i="6" s="1"/>
  <c r="BD294" i="2"/>
  <c r="BB294" i="2"/>
  <c r="Q32" i="6" s="1"/>
  <c r="AR293" i="2"/>
  <c r="AT285" i="2"/>
  <c r="AO290" i="2"/>
  <c r="AO292" i="2"/>
  <c r="AT288" i="2"/>
  <c r="AM285" i="2"/>
  <c r="AN288" i="2"/>
  <c r="G61" i="6" s="1"/>
  <c r="AM288" i="2"/>
  <c r="AT287" i="2"/>
  <c r="AY287" i="2" s="1"/>
  <c r="AT286" i="2"/>
  <c r="AO285" i="2"/>
  <c r="H271" i="6" s="1"/>
  <c r="AO294" i="2"/>
  <c r="AO287" i="2"/>
  <c r="H273" i="6" s="1"/>
  <c r="AN286" i="2"/>
  <c r="G272" i="6" s="1"/>
  <c r="AM286" i="2"/>
  <c r="AY293" i="2"/>
  <c r="P133" i="6" s="1"/>
  <c r="BF291" i="2"/>
  <c r="BE291" i="2"/>
  <c r="AY295" i="2"/>
  <c r="P148" i="6" s="1"/>
  <c r="AM287" i="2"/>
  <c r="O267" i="6"/>
  <c r="O39" i="6"/>
  <c r="BD281" i="2"/>
  <c r="BB281" i="2"/>
  <c r="Q269" i="6" s="1"/>
  <c r="BD283" i="2"/>
  <c r="BB283" i="2"/>
  <c r="Q270" i="6" s="1"/>
  <c r="R282" i="2"/>
  <c r="AL282" i="2"/>
  <c r="AS282" i="2"/>
  <c r="AO281" i="2"/>
  <c r="H269" i="6" s="1"/>
  <c r="AO283" i="2"/>
  <c r="H270" i="6" s="1"/>
  <c r="AM280" i="2"/>
  <c r="AN280" i="2"/>
  <c r="G16" i="6" s="1"/>
  <c r="AT283" i="2"/>
  <c r="BD276" i="2"/>
  <c r="BB276" i="2"/>
  <c r="Q267" i="6" s="1"/>
  <c r="AR275" i="2"/>
  <c r="BD274" i="2"/>
  <c r="BB274" i="2"/>
  <c r="Q39" i="6" s="1"/>
  <c r="AR277" i="2"/>
  <c r="AR279" i="2"/>
  <c r="AR278" i="2"/>
  <c r="BF275" i="2"/>
  <c r="BE275" i="2"/>
  <c r="BC275" i="2"/>
  <c r="R157" i="6" s="1"/>
  <c r="BF279" i="2"/>
  <c r="BE279" i="2"/>
  <c r="BC279" i="2"/>
  <c r="R268" i="6" s="1"/>
  <c r="BE278" i="2"/>
  <c r="BF278" i="2"/>
  <c r="BC278" i="2"/>
  <c r="R76" i="6" s="1"/>
  <c r="BE273" i="2"/>
  <c r="BF273" i="2"/>
  <c r="AO276" i="2"/>
  <c r="H267" i="6" s="1"/>
  <c r="BC273" i="2"/>
  <c r="R194" i="6" s="1"/>
  <c r="BE277" i="2"/>
  <c r="BF277" i="2"/>
  <c r="AX283" i="2"/>
  <c r="AQ294" i="2"/>
  <c r="AX281" i="2"/>
  <c r="AX285" i="2"/>
  <c r="AQ281" i="2"/>
  <c r="AW288" i="2"/>
  <c r="AX274" i="2"/>
  <c r="AP288" i="2"/>
  <c r="AQ274" i="2"/>
  <c r="AQ285" i="2"/>
  <c r="AX276" i="2"/>
  <c r="AX292" i="2"/>
  <c r="AQ287" i="2"/>
  <c r="AW286" i="2"/>
  <c r="AQ292" i="2"/>
  <c r="AX287" i="2"/>
  <c r="AQ283" i="2"/>
  <c r="AQ290" i="2"/>
  <c r="AX294" i="2"/>
  <c r="AQ276" i="2"/>
  <c r="AP286" i="2"/>
  <c r="AX290" i="2"/>
  <c r="AW280" i="2"/>
  <c r="AP280" i="2"/>
  <c r="M16" i="6" l="1"/>
  <c r="M272" i="6"/>
  <c r="N267" i="6"/>
  <c r="N274" i="6"/>
  <c r="N270" i="6"/>
  <c r="N44" i="6"/>
  <c r="O272" i="6"/>
  <c r="N273" i="6"/>
  <c r="N271" i="6"/>
  <c r="N39" i="6"/>
  <c r="M61" i="6"/>
  <c r="O61" i="6"/>
  <c r="N269" i="6"/>
  <c r="N32" i="6"/>
  <c r="BC287" i="2"/>
  <c r="R273" i="6" s="1"/>
  <c r="P273" i="6"/>
  <c r="BC289" i="2"/>
  <c r="R145" i="6" s="1"/>
  <c r="BE289" i="2"/>
  <c r="AY292" i="2"/>
  <c r="P44" i="6" s="1"/>
  <c r="H44" i="6"/>
  <c r="BF289" i="2"/>
  <c r="AY290" i="2"/>
  <c r="P274" i="6" s="1"/>
  <c r="H274" i="6"/>
  <c r="AY294" i="2"/>
  <c r="P32" i="6" s="1"/>
  <c r="H32" i="6"/>
  <c r="AM274" i="2"/>
  <c r="AN274" i="2"/>
  <c r="AR285" i="2"/>
  <c r="BD288" i="2"/>
  <c r="BB288" i="2"/>
  <c r="Q61" i="6" s="1"/>
  <c r="AR294" i="2"/>
  <c r="AR290" i="2"/>
  <c r="BD286" i="2"/>
  <c r="BB286" i="2"/>
  <c r="Q272" i="6" s="1"/>
  <c r="AR287" i="2"/>
  <c r="AR292" i="2"/>
  <c r="BE285" i="2"/>
  <c r="BF285" i="2"/>
  <c r="BF295" i="2"/>
  <c r="BE295" i="2"/>
  <c r="BC295" i="2"/>
  <c r="R148" i="6" s="1"/>
  <c r="AO288" i="2"/>
  <c r="H61" i="6" s="1"/>
  <c r="BC285" i="2"/>
  <c r="R271" i="6" s="1"/>
  <c r="BF293" i="2"/>
  <c r="BE293" i="2"/>
  <c r="BC293" i="2"/>
  <c r="R133" i="6" s="1"/>
  <c r="AO286" i="2"/>
  <c r="H272" i="6" s="1"/>
  <c r="BE287" i="2"/>
  <c r="BF287" i="2"/>
  <c r="O16" i="6"/>
  <c r="AR281" i="2"/>
  <c r="BD280" i="2"/>
  <c r="BB280" i="2"/>
  <c r="Q16" i="6" s="1"/>
  <c r="AR283" i="2"/>
  <c r="AT282" i="2"/>
  <c r="AM282" i="2"/>
  <c r="AN282" i="2"/>
  <c r="G40" i="6" s="1"/>
  <c r="AY281" i="2"/>
  <c r="P269" i="6" s="1"/>
  <c r="AO280" i="2"/>
  <c r="AY283" i="2"/>
  <c r="P270" i="6" s="1"/>
  <c r="AR276" i="2"/>
  <c r="AR274" i="2"/>
  <c r="AY276" i="2"/>
  <c r="P267" i="6" s="1"/>
  <c r="AQ280" i="2"/>
  <c r="AX288" i="2"/>
  <c r="AX286" i="2"/>
  <c r="AQ286" i="2"/>
  <c r="AX280" i="2"/>
  <c r="AQ288" i="2"/>
  <c r="AW282" i="2"/>
  <c r="AP282" i="2"/>
  <c r="M40" i="6" l="1"/>
  <c r="N61" i="6"/>
  <c r="N272" i="6"/>
  <c r="N16" i="6"/>
  <c r="BE290" i="2"/>
  <c r="BC294" i="2"/>
  <c r="R32" i="6" s="1"/>
  <c r="G39" i="6"/>
  <c r="AO274" i="2"/>
  <c r="BE294" i="2"/>
  <c r="BC290" i="2"/>
  <c r="R274" i="6" s="1"/>
  <c r="BF294" i="2"/>
  <c r="BC292" i="2"/>
  <c r="R44" i="6" s="1"/>
  <c r="AY280" i="2"/>
  <c r="P16" i="6" s="1"/>
  <c r="H16" i="6"/>
  <c r="BE292" i="2"/>
  <c r="BF290" i="2"/>
  <c r="AY286" i="2"/>
  <c r="P272" i="6" s="1"/>
  <c r="BF292" i="2"/>
  <c r="AR288" i="2"/>
  <c r="AR286" i="2"/>
  <c r="AY288" i="2"/>
  <c r="P61" i="6" s="1"/>
  <c r="O40" i="6"/>
  <c r="AR280" i="2"/>
  <c r="BD282" i="2"/>
  <c r="BB282" i="2"/>
  <c r="Q40" i="6" s="1"/>
  <c r="BF281" i="2"/>
  <c r="BE281" i="2"/>
  <c r="BC281" i="2"/>
  <c r="R269" i="6" s="1"/>
  <c r="BF283" i="2"/>
  <c r="BE283" i="2"/>
  <c r="BC283" i="2"/>
  <c r="R270" i="6" s="1"/>
  <c r="AO282" i="2"/>
  <c r="H40" i="6" s="1"/>
  <c r="BE276" i="2"/>
  <c r="BF276" i="2"/>
  <c r="BC276" i="2"/>
  <c r="R267" i="6" s="1"/>
  <c r="AQ282" i="2"/>
  <c r="AX282" i="2"/>
  <c r="N40" i="6" l="1"/>
  <c r="BC280" i="2"/>
  <c r="R16" i="6" s="1"/>
  <c r="BF280" i="2"/>
  <c r="BE280" i="2"/>
  <c r="H39" i="6"/>
  <c r="AY274" i="2"/>
  <c r="BC286" i="2"/>
  <c r="R272" i="6" s="1"/>
  <c r="BF286" i="2"/>
  <c r="BE286" i="2"/>
  <c r="BE288" i="2"/>
  <c r="BF288" i="2"/>
  <c r="BC288" i="2"/>
  <c r="R61" i="6" s="1"/>
  <c r="AR282" i="2"/>
  <c r="AY282" i="2"/>
  <c r="P40" i="6" s="1"/>
  <c r="BE274" i="2" l="1"/>
  <c r="P39" i="6"/>
  <c r="BF274" i="2"/>
  <c r="BC274" i="2"/>
  <c r="R39" i="6" s="1"/>
  <c r="BF282" i="2"/>
  <c r="BE282" i="2"/>
  <c r="BC282" i="2"/>
  <c r="R40" i="6" s="1"/>
  <c r="S138" i="6" l="1"/>
  <c r="B138" i="6"/>
  <c r="A138" i="6"/>
  <c r="S62" i="6"/>
  <c r="B62" i="6"/>
  <c r="A62" i="6"/>
  <c r="S183" i="6"/>
  <c r="B183" i="6"/>
  <c r="A183" i="6"/>
  <c r="S69" i="6"/>
  <c r="E69" i="6"/>
  <c r="B69" i="6"/>
  <c r="A69" i="6"/>
  <c r="S203" i="6"/>
  <c r="B203" i="6"/>
  <c r="A203" i="6"/>
  <c r="S70" i="6"/>
  <c r="B70" i="6"/>
  <c r="A70" i="6"/>
  <c r="S168" i="6"/>
  <c r="B168" i="6"/>
  <c r="A168" i="6"/>
  <c r="BA271" i="2"/>
  <c r="AZ271" i="2"/>
  <c r="AV271" i="2"/>
  <c r="AD271" i="2"/>
  <c r="X271" i="2"/>
  <c r="E138" i="6" s="1"/>
  <c r="S271" i="2"/>
  <c r="J271" i="2"/>
  <c r="E271" i="2"/>
  <c r="C271" i="2"/>
  <c r="D271" i="2" s="1"/>
  <c r="B271" i="2"/>
  <c r="A271" i="2"/>
  <c r="BA270" i="2"/>
  <c r="AZ270" i="2"/>
  <c r="AV270" i="2"/>
  <c r="AD270" i="2"/>
  <c r="AF270" i="2" s="1"/>
  <c r="AH270" i="2" s="1"/>
  <c r="I62" i="6" s="1"/>
  <c r="X270" i="2"/>
  <c r="Z270" i="2" s="1"/>
  <c r="AA270" i="2" s="1"/>
  <c r="S270" i="2"/>
  <c r="O270" i="2"/>
  <c r="C62" i="6" s="1"/>
  <c r="E270" i="2"/>
  <c r="G270" i="2" s="1"/>
  <c r="H270" i="2" s="1"/>
  <c r="C270" i="2"/>
  <c r="J270" i="2" s="1"/>
  <c r="L270" i="2" s="1"/>
  <c r="M270" i="2" s="1"/>
  <c r="B270" i="2"/>
  <c r="A270" i="2"/>
  <c r="BA269" i="2"/>
  <c r="AZ269" i="2"/>
  <c r="AV269" i="2"/>
  <c r="AD269" i="2"/>
  <c r="X269" i="2"/>
  <c r="Z269" i="2" s="1"/>
  <c r="AA269" i="2" s="1"/>
  <c r="V269" i="2"/>
  <c r="AK269" i="2" s="1"/>
  <c r="L183" i="6" s="1"/>
  <c r="S269" i="2"/>
  <c r="U269" i="2" s="1"/>
  <c r="AJ269" i="2" s="1"/>
  <c r="K183" i="6" s="1"/>
  <c r="E269" i="2"/>
  <c r="G269" i="2" s="1"/>
  <c r="O269" i="2" s="1"/>
  <c r="C269" i="2"/>
  <c r="J269" i="2" s="1"/>
  <c r="B269" i="2"/>
  <c r="A269" i="2"/>
  <c r="BA268" i="2"/>
  <c r="AZ268" i="2"/>
  <c r="AV268" i="2"/>
  <c r="AD268" i="2"/>
  <c r="AF268" i="2" s="1"/>
  <c r="X268" i="2"/>
  <c r="S268" i="2"/>
  <c r="E268" i="2"/>
  <c r="C268" i="2"/>
  <c r="J268" i="2" s="1"/>
  <c r="L268" i="2" s="1"/>
  <c r="M268" i="2" s="1"/>
  <c r="B268" i="2"/>
  <c r="A268" i="2"/>
  <c r="BA267" i="2"/>
  <c r="AZ267" i="2"/>
  <c r="AV267" i="2"/>
  <c r="AD267" i="2"/>
  <c r="AF267" i="2" s="1"/>
  <c r="AG267" i="2" s="1"/>
  <c r="X267" i="2"/>
  <c r="Z267" i="2" s="1"/>
  <c r="S267" i="2"/>
  <c r="E267" i="2"/>
  <c r="G267" i="2" s="1"/>
  <c r="C267" i="2"/>
  <c r="J267" i="2" s="1"/>
  <c r="B267" i="2"/>
  <c r="A267" i="2"/>
  <c r="BA266" i="2"/>
  <c r="AZ266" i="2"/>
  <c r="AV266" i="2"/>
  <c r="AD266" i="2"/>
  <c r="AF266" i="2" s="1"/>
  <c r="AH266" i="2" s="1"/>
  <c r="I70" i="6" s="1"/>
  <c r="X266" i="2"/>
  <c r="Z266" i="2" s="1"/>
  <c r="AA266" i="2" s="1"/>
  <c r="S266" i="2"/>
  <c r="E266" i="2"/>
  <c r="G266" i="2" s="1"/>
  <c r="O266" i="2" s="1"/>
  <c r="C70" i="6" s="1"/>
  <c r="C266" i="2"/>
  <c r="J266" i="2" s="1"/>
  <c r="B266" i="2"/>
  <c r="A266" i="2"/>
  <c r="BA265" i="2"/>
  <c r="AZ265" i="2"/>
  <c r="AV265" i="2"/>
  <c r="AD265" i="2"/>
  <c r="AF265" i="2" s="1"/>
  <c r="X265" i="2"/>
  <c r="E168" i="6" s="1"/>
  <c r="S265" i="2"/>
  <c r="U265" i="2" s="1"/>
  <c r="AJ265" i="2" s="1"/>
  <c r="K168" i="6" s="1"/>
  <c r="E265" i="2"/>
  <c r="C265" i="2"/>
  <c r="J265" i="2" s="1"/>
  <c r="B265" i="2"/>
  <c r="A265" i="2"/>
  <c r="L265" i="2" l="1"/>
  <c r="M265" i="2" s="1"/>
  <c r="K265" i="2"/>
  <c r="Q269" i="2"/>
  <c r="R269" i="2" s="1"/>
  <c r="C183" i="6"/>
  <c r="L267" i="2"/>
  <c r="M267" i="2" s="1"/>
  <c r="K267" i="2"/>
  <c r="E62" i="6"/>
  <c r="Y270" i="2"/>
  <c r="F62" i="6" s="1"/>
  <c r="Y266" i="2"/>
  <c r="F70" i="6" s="1"/>
  <c r="AE267" i="2"/>
  <c r="AG270" i="2"/>
  <c r="AI270" i="2" s="1"/>
  <c r="J62" i="6" s="1"/>
  <c r="AG266" i="2"/>
  <c r="D265" i="2"/>
  <c r="D266" i="2"/>
  <c r="D269" i="2"/>
  <c r="D270" i="2"/>
  <c r="F266" i="2"/>
  <c r="H269" i="2"/>
  <c r="H266" i="2"/>
  <c r="D267" i="2"/>
  <c r="F270" i="2"/>
  <c r="D268" i="2"/>
  <c r="E203" i="6"/>
  <c r="T265" i="2"/>
  <c r="F267" i="2"/>
  <c r="E70" i="6"/>
  <c r="V265" i="2"/>
  <c r="AK265" i="2" s="1"/>
  <c r="L168" i="6" s="1"/>
  <c r="T269" i="2"/>
  <c r="E183" i="6"/>
  <c r="U266" i="2"/>
  <c r="Z268" i="2"/>
  <c r="AH268" i="2" s="1"/>
  <c r="I69" i="6" s="1"/>
  <c r="Y268" i="2"/>
  <c r="F69" i="6" s="1"/>
  <c r="U271" i="2"/>
  <c r="T271" i="2"/>
  <c r="G265" i="2"/>
  <c r="F265" i="2"/>
  <c r="AG265" i="2"/>
  <c r="L266" i="2"/>
  <c r="M266" i="2" s="1"/>
  <c r="K266" i="2"/>
  <c r="T266" i="2"/>
  <c r="U267" i="2"/>
  <c r="U268" i="2" s="1"/>
  <c r="T267" i="2"/>
  <c r="G268" i="2"/>
  <c r="F268" i="2"/>
  <c r="AG268" i="2"/>
  <c r="P269" i="2"/>
  <c r="D183" i="6" s="1"/>
  <c r="Q270" i="2"/>
  <c r="P270" i="2"/>
  <c r="D62" i="6" s="1"/>
  <c r="AE265" i="2"/>
  <c r="AH267" i="2"/>
  <c r="I203" i="6" s="1"/>
  <c r="AA267" i="2"/>
  <c r="AE268" i="2"/>
  <c r="AF271" i="2"/>
  <c r="AE271" i="2"/>
  <c r="Z265" i="2"/>
  <c r="Y265" i="2"/>
  <c r="F168" i="6" s="1"/>
  <c r="Q266" i="2"/>
  <c r="P266" i="2"/>
  <c r="D70" i="6" s="1"/>
  <c r="AI266" i="2"/>
  <c r="J70" i="6" s="1"/>
  <c r="O267" i="2"/>
  <c r="C203" i="6" s="1"/>
  <c r="H267" i="2"/>
  <c r="Y267" i="2"/>
  <c r="F203" i="6" s="1"/>
  <c r="K268" i="2"/>
  <c r="L269" i="2"/>
  <c r="M269" i="2" s="1"/>
  <c r="K269" i="2"/>
  <c r="AF269" i="2"/>
  <c r="AE269" i="2"/>
  <c r="T270" i="2"/>
  <c r="L271" i="2"/>
  <c r="M271" i="2" s="1"/>
  <c r="K271" i="2"/>
  <c r="AE266" i="2"/>
  <c r="T268" i="2"/>
  <c r="F269" i="2"/>
  <c r="Y269" i="2"/>
  <c r="F183" i="6" s="1"/>
  <c r="K270" i="2"/>
  <c r="AE270" i="2"/>
  <c r="G271" i="2"/>
  <c r="F271" i="2"/>
  <c r="Z271" i="2"/>
  <c r="Y271" i="2"/>
  <c r="F138" i="6" s="1"/>
  <c r="AS269" i="2" l="1"/>
  <c r="AN269" i="2"/>
  <c r="G183" i="6" s="1"/>
  <c r="AL269" i="2"/>
  <c r="AG269" i="2"/>
  <c r="AH269" i="2"/>
  <c r="AA265" i="2"/>
  <c r="H271" i="2"/>
  <c r="O271" i="2"/>
  <c r="C138" i="6" s="1"/>
  <c r="R266" i="2"/>
  <c r="AS266" i="2"/>
  <c r="AL266" i="2"/>
  <c r="O268" i="2"/>
  <c r="C69" i="6" s="1"/>
  <c r="H268" i="2"/>
  <c r="AJ271" i="2"/>
  <c r="K138" i="6" s="1"/>
  <c r="V271" i="2"/>
  <c r="Q267" i="2"/>
  <c r="P267" i="2"/>
  <c r="D203" i="6" s="1"/>
  <c r="AH265" i="2"/>
  <c r="AH271" i="2"/>
  <c r="I138" i="6" s="1"/>
  <c r="AG271" i="2"/>
  <c r="AI267" i="2"/>
  <c r="J203" i="6" s="1"/>
  <c r="AT269" i="2"/>
  <c r="AA271" i="2"/>
  <c r="AJ268" i="2"/>
  <c r="K69" i="6" s="1"/>
  <c r="V268" i="2"/>
  <c r="U270" i="2"/>
  <c r="R270" i="2"/>
  <c r="AL270" i="2"/>
  <c r="AS270" i="2"/>
  <c r="AJ267" i="2"/>
  <c r="K203" i="6" s="1"/>
  <c r="V267" i="2"/>
  <c r="H265" i="2"/>
  <c r="O265" i="2"/>
  <c r="C168" i="6" s="1"/>
  <c r="AA268" i="2"/>
  <c r="AI268" i="2" s="1"/>
  <c r="J69" i="6" s="1"/>
  <c r="AJ266" i="2"/>
  <c r="K70" i="6" s="1"/>
  <c r="V266" i="2"/>
  <c r="AW269" i="2"/>
  <c r="AP269" i="2"/>
  <c r="M183" i="6" l="1"/>
  <c r="O183" i="6"/>
  <c r="AI269" i="2"/>
  <c r="J183" i="6" s="1"/>
  <c r="I183" i="6"/>
  <c r="AI265" i="2"/>
  <c r="J168" i="6" s="1"/>
  <c r="I168" i="6"/>
  <c r="BD269" i="2"/>
  <c r="BB269" i="2"/>
  <c r="Q183" i="6" s="1"/>
  <c r="AM270" i="2"/>
  <c r="AL267" i="2"/>
  <c r="R267" i="2"/>
  <c r="AS267" i="2"/>
  <c r="AN267" i="2"/>
  <c r="G203" i="6" s="1"/>
  <c r="AO269" i="2"/>
  <c r="H183" i="6" s="1"/>
  <c r="AK267" i="2"/>
  <c r="L203" i="6" s="1"/>
  <c r="AK271" i="2"/>
  <c r="L138" i="6" s="1"/>
  <c r="Q268" i="2"/>
  <c r="P268" i="2"/>
  <c r="D69" i="6" s="1"/>
  <c r="Q271" i="2"/>
  <c r="P271" i="2"/>
  <c r="D138" i="6" s="1"/>
  <c r="AK266" i="2"/>
  <c r="L70" i="6" s="1"/>
  <c r="Q265" i="2"/>
  <c r="P265" i="2"/>
  <c r="D168" i="6" s="1"/>
  <c r="AJ270" i="2"/>
  <c r="K62" i="6" s="1"/>
  <c r="V270" i="2"/>
  <c r="AM266" i="2"/>
  <c r="AT270" i="2"/>
  <c r="AK268" i="2"/>
  <c r="L69" i="6" s="1"/>
  <c r="AI271" i="2"/>
  <c r="J138" i="6" s="1"/>
  <c r="AT266" i="2"/>
  <c r="AM269" i="2"/>
  <c r="AQ269" i="2"/>
  <c r="AW267" i="2"/>
  <c r="AX269" i="2"/>
  <c r="AP267" i="2"/>
  <c r="M203" i="6" l="1"/>
  <c r="O203" i="6"/>
  <c r="N183" i="6"/>
  <c r="AY269" i="2"/>
  <c r="P183" i="6" s="1"/>
  <c r="BD267" i="2"/>
  <c r="BB267" i="2"/>
  <c r="Q203" i="6" s="1"/>
  <c r="AR269" i="2"/>
  <c r="AT267" i="2"/>
  <c r="R271" i="2"/>
  <c r="AS271" i="2"/>
  <c r="AN271" i="2"/>
  <c r="G138" i="6" s="1"/>
  <c r="AL271" i="2"/>
  <c r="AK270" i="2"/>
  <c r="L62" i="6" s="1"/>
  <c r="R265" i="2"/>
  <c r="AN265" i="2"/>
  <c r="G168" i="6" s="1"/>
  <c r="AL265" i="2"/>
  <c r="AS265" i="2"/>
  <c r="AM267" i="2"/>
  <c r="R268" i="2"/>
  <c r="AL268" i="2"/>
  <c r="AS268" i="2"/>
  <c r="AO267" i="2"/>
  <c r="H203" i="6" s="1"/>
  <c r="AW265" i="2"/>
  <c r="AP271" i="2"/>
  <c r="AW271" i="2"/>
  <c r="AQ267" i="2"/>
  <c r="AX267" i="2"/>
  <c r="AP265" i="2"/>
  <c r="M168" i="6" l="1"/>
  <c r="N203" i="6"/>
  <c r="O138" i="6"/>
  <c r="M138" i="6"/>
  <c r="O168" i="6"/>
  <c r="BE269" i="2"/>
  <c r="BF269" i="2"/>
  <c r="BC269" i="2"/>
  <c r="R183" i="6" s="1"/>
  <c r="AR267" i="2"/>
  <c r="BD271" i="2"/>
  <c r="BB271" i="2"/>
  <c r="Q138" i="6" s="1"/>
  <c r="BD265" i="2"/>
  <c r="BB265" i="2"/>
  <c r="Q168" i="6" s="1"/>
  <c r="AN268" i="2"/>
  <c r="G69" i="6" s="1"/>
  <c r="AM268" i="2"/>
  <c r="AM265" i="2"/>
  <c r="AM271" i="2"/>
  <c r="AO265" i="2"/>
  <c r="H168" i="6" s="1"/>
  <c r="AN266" i="2"/>
  <c r="G70" i="6" s="1"/>
  <c r="AO271" i="2"/>
  <c r="H138" i="6" s="1"/>
  <c r="AN270" i="2"/>
  <c r="G62" i="6" s="1"/>
  <c r="AY267" i="2"/>
  <c r="P203" i="6" s="1"/>
  <c r="AT268" i="2"/>
  <c r="AT271" i="2"/>
  <c r="AT265" i="2"/>
  <c r="AW270" i="2"/>
  <c r="AP270" i="2"/>
  <c r="AW268" i="2"/>
  <c r="AQ265" i="2"/>
  <c r="AW266" i="2"/>
  <c r="AX271" i="2"/>
  <c r="AP266" i="2"/>
  <c r="AQ271" i="2"/>
  <c r="AX265" i="2"/>
  <c r="AP268" i="2"/>
  <c r="M69" i="6" l="1"/>
  <c r="N138" i="6"/>
  <c r="M70" i="6"/>
  <c r="N168" i="6"/>
  <c r="M62" i="6"/>
  <c r="O70" i="6"/>
  <c r="O69" i="6"/>
  <c r="O62" i="6"/>
  <c r="AR265" i="2"/>
  <c r="BD268" i="2"/>
  <c r="BB268" i="2"/>
  <c r="Q69" i="6" s="1"/>
  <c r="BD270" i="2"/>
  <c r="BB270" i="2"/>
  <c r="Q62" i="6" s="1"/>
  <c r="AR271" i="2"/>
  <c r="BD266" i="2"/>
  <c r="AY266" i="2"/>
  <c r="P70" i="6" s="1"/>
  <c r="BB266" i="2"/>
  <c r="Q70" i="6" s="1"/>
  <c r="BE267" i="2"/>
  <c r="BF267" i="2"/>
  <c r="BC267" i="2"/>
  <c r="R203" i="6" s="1"/>
  <c r="AO268" i="2"/>
  <c r="AO270" i="2"/>
  <c r="H62" i="6" s="1"/>
  <c r="AY265" i="2"/>
  <c r="P168" i="6" s="1"/>
  <c r="AY271" i="2"/>
  <c r="P138" i="6" s="1"/>
  <c r="AO266" i="2"/>
  <c r="H70" i="6" s="1"/>
  <c r="AQ268" i="2"/>
  <c r="AQ266" i="2"/>
  <c r="AQ270" i="2"/>
  <c r="AX268" i="2"/>
  <c r="AX270" i="2"/>
  <c r="AX266" i="2"/>
  <c r="N62" i="6" l="1"/>
  <c r="N70" i="6"/>
  <c r="N69" i="6"/>
  <c r="AY268" i="2"/>
  <c r="P69" i="6" s="1"/>
  <c r="H69" i="6"/>
  <c r="AR270" i="2"/>
  <c r="AR266" i="2"/>
  <c r="AR268" i="2"/>
  <c r="BE266" i="2"/>
  <c r="BF266" i="2"/>
  <c r="AY270" i="2"/>
  <c r="P62" i="6" s="1"/>
  <c r="BE271" i="2"/>
  <c r="BF271" i="2"/>
  <c r="BC271" i="2"/>
  <c r="R138" i="6" s="1"/>
  <c r="BE265" i="2"/>
  <c r="BF265" i="2"/>
  <c r="BC265" i="2"/>
  <c r="R168" i="6" s="1"/>
  <c r="BC266" i="2"/>
  <c r="R70" i="6" s="1"/>
  <c r="BE268" i="2" l="1"/>
  <c r="BF268" i="2"/>
  <c r="BC268" i="2"/>
  <c r="R69" i="6" s="1"/>
  <c r="BE270" i="2"/>
  <c r="BF270" i="2"/>
  <c r="BC270" i="2"/>
  <c r="R62" i="6" s="1"/>
  <c r="S125" i="6" l="1"/>
  <c r="E125" i="6"/>
  <c r="B125" i="6"/>
  <c r="A125" i="6"/>
  <c r="S93" i="6"/>
  <c r="E93" i="6"/>
  <c r="B93" i="6"/>
  <c r="A93" i="6"/>
  <c r="S131" i="6"/>
  <c r="B131" i="6"/>
  <c r="A131" i="6"/>
  <c r="S91" i="6"/>
  <c r="E91" i="6"/>
  <c r="B91" i="6"/>
  <c r="A91" i="6"/>
  <c r="S135" i="6"/>
  <c r="B135" i="6"/>
  <c r="A135" i="6"/>
  <c r="S90" i="6"/>
  <c r="B90" i="6"/>
  <c r="A90" i="6"/>
  <c r="S152" i="6"/>
  <c r="B152" i="6"/>
  <c r="A152" i="6"/>
  <c r="BA263" i="2"/>
  <c r="AZ263" i="2"/>
  <c r="AV263" i="2"/>
  <c r="AD263" i="2"/>
  <c r="AE263" i="2" s="1"/>
  <c r="X263" i="2"/>
  <c r="Z263" i="2" s="1"/>
  <c r="S263" i="2"/>
  <c r="U263" i="2" s="1"/>
  <c r="AJ263" i="2" s="1"/>
  <c r="K125" i="6" s="1"/>
  <c r="E263" i="2"/>
  <c r="G263" i="2" s="1"/>
  <c r="C263" i="2"/>
  <c r="B263" i="2"/>
  <c r="A263" i="2"/>
  <c r="BA262" i="2"/>
  <c r="AZ262" i="2"/>
  <c r="AV262" i="2"/>
  <c r="AF262" i="2"/>
  <c r="AD262" i="2"/>
  <c r="AE262" i="2" s="1"/>
  <c r="X262" i="2"/>
  <c r="Z262" i="2" s="1"/>
  <c r="T262" i="2"/>
  <c r="S262" i="2"/>
  <c r="F262" i="2"/>
  <c r="E262" i="2"/>
  <c r="G262" i="2" s="1"/>
  <c r="C262" i="2"/>
  <c r="B262" i="2"/>
  <c r="A262" i="2"/>
  <c r="BA261" i="2"/>
  <c r="AZ261" i="2"/>
  <c r="AV261" i="2"/>
  <c r="AD261" i="2"/>
  <c r="AF261" i="2" s="1"/>
  <c r="X261" i="2"/>
  <c r="E131" i="6" s="1"/>
  <c r="T261" i="2"/>
  <c r="S261" i="2"/>
  <c r="U261" i="2" s="1"/>
  <c r="AJ261" i="2" s="1"/>
  <c r="K131" i="6" s="1"/>
  <c r="E261" i="2"/>
  <c r="G261" i="2" s="1"/>
  <c r="C261" i="2"/>
  <c r="B261" i="2"/>
  <c r="A261" i="2"/>
  <c r="BA260" i="2"/>
  <c r="AZ260" i="2"/>
  <c r="AV260" i="2"/>
  <c r="AD260" i="2"/>
  <c r="AF260" i="2" s="1"/>
  <c r="X260" i="2"/>
  <c r="Z260" i="2" s="1"/>
  <c r="S260" i="2"/>
  <c r="U260" i="2" s="1"/>
  <c r="E260" i="2"/>
  <c r="G260" i="2" s="1"/>
  <c r="C260" i="2"/>
  <c r="B260" i="2"/>
  <c r="A260" i="2"/>
  <c r="BA259" i="2"/>
  <c r="AZ259" i="2"/>
  <c r="AV259" i="2"/>
  <c r="AD259" i="2"/>
  <c r="AF259" i="2" s="1"/>
  <c r="X259" i="2"/>
  <c r="E135" i="6" s="1"/>
  <c r="S259" i="2"/>
  <c r="U259" i="2" s="1"/>
  <c r="AJ259" i="2" s="1"/>
  <c r="K135" i="6" s="1"/>
  <c r="G259" i="2"/>
  <c r="E259" i="2"/>
  <c r="F259" i="2" s="1"/>
  <c r="C259" i="2"/>
  <c r="B259" i="2"/>
  <c r="A259" i="2"/>
  <c r="BA258" i="2"/>
  <c r="AZ258" i="2"/>
  <c r="AV258" i="2"/>
  <c r="AF258" i="2"/>
  <c r="AD258" i="2"/>
  <c r="AE258" i="2" s="1"/>
  <c r="X258" i="2"/>
  <c r="Y258" i="2" s="1"/>
  <c r="F90" i="6" s="1"/>
  <c r="S258" i="2"/>
  <c r="T258" i="2" s="1"/>
  <c r="E258" i="2"/>
  <c r="F258" i="2" s="1"/>
  <c r="C258" i="2"/>
  <c r="J258" i="2" s="1"/>
  <c r="K258" i="2" s="1"/>
  <c r="B258" i="2"/>
  <c r="A258" i="2"/>
  <c r="BA257" i="2"/>
  <c r="AZ257" i="2"/>
  <c r="AV257" i="2"/>
  <c r="AD257" i="2"/>
  <c r="AE257" i="2" s="1"/>
  <c r="X257" i="2"/>
  <c r="Y257" i="2" s="1"/>
  <c r="F152" i="6" s="1"/>
  <c r="S257" i="2"/>
  <c r="T257" i="2" s="1"/>
  <c r="L257" i="2"/>
  <c r="M257" i="2" s="1"/>
  <c r="E257" i="2"/>
  <c r="F257" i="2" s="1"/>
  <c r="D257" i="2"/>
  <c r="C257" i="2"/>
  <c r="J257" i="2" s="1"/>
  <c r="K257" i="2" s="1"/>
  <c r="B257" i="2"/>
  <c r="A257" i="2"/>
  <c r="T259" i="2" l="1"/>
  <c r="F260" i="2"/>
  <c r="AF263" i="2"/>
  <c r="Z258" i="2"/>
  <c r="AA258" i="2" s="1"/>
  <c r="F261" i="2"/>
  <c r="Y259" i="2"/>
  <c r="F135" i="6" s="1"/>
  <c r="T260" i="2"/>
  <c r="G258" i="2"/>
  <c r="O258" i="2" s="1"/>
  <c r="U257" i="2"/>
  <c r="U258" i="2" s="1"/>
  <c r="Z257" i="2"/>
  <c r="AA257" i="2" s="1"/>
  <c r="Z259" i="2"/>
  <c r="AH259" i="2" s="1"/>
  <c r="I135" i="6" s="1"/>
  <c r="AF257" i="2"/>
  <c r="AG257" i="2" s="1"/>
  <c r="AE259" i="2"/>
  <c r="Y260" i="2"/>
  <c r="F91" i="6" s="1"/>
  <c r="F263" i="2"/>
  <c r="Y261" i="2"/>
  <c r="F131" i="6" s="1"/>
  <c r="G257" i="2"/>
  <c r="O257" i="2" s="1"/>
  <c r="AE260" i="2"/>
  <c r="Z261" i="2"/>
  <c r="AA261" i="2" s="1"/>
  <c r="T263" i="2"/>
  <c r="E152" i="6"/>
  <c r="Y262" i="2"/>
  <c r="F93" i="6" s="1"/>
  <c r="AE261" i="2"/>
  <c r="Y263" i="2"/>
  <c r="F125" i="6" s="1"/>
  <c r="E90" i="6"/>
  <c r="AJ258" i="2"/>
  <c r="K90" i="6" s="1"/>
  <c r="V258" i="2"/>
  <c r="Q258" i="2"/>
  <c r="AL258" i="2" s="1"/>
  <c r="D260" i="2"/>
  <c r="J260" i="2"/>
  <c r="V260" i="2"/>
  <c r="H261" i="2"/>
  <c r="O261" i="2"/>
  <c r="C131" i="6" s="1"/>
  <c r="AG262" i="2"/>
  <c r="AH262" i="2"/>
  <c r="I93" i="6" s="1"/>
  <c r="AJ257" i="2"/>
  <c r="K152" i="6" s="1"/>
  <c r="H258" i="2"/>
  <c r="AG259" i="2"/>
  <c r="D261" i="2"/>
  <c r="J261" i="2"/>
  <c r="V261" i="2"/>
  <c r="H262" i="2"/>
  <c r="O262" i="2"/>
  <c r="C93" i="6" s="1"/>
  <c r="AA262" i="2"/>
  <c r="AH263" i="2"/>
  <c r="I125" i="6" s="1"/>
  <c r="AG263" i="2"/>
  <c r="Q257" i="2"/>
  <c r="R257" i="2" s="1"/>
  <c r="D258" i="2"/>
  <c r="L258" i="2"/>
  <c r="M258" i="2" s="1"/>
  <c r="AH258" i="2"/>
  <c r="I90" i="6" s="1"/>
  <c r="H259" i="2"/>
  <c r="O259" i="2"/>
  <c r="C135" i="6" s="1"/>
  <c r="AA259" i="2"/>
  <c r="AG260" i="2"/>
  <c r="AH260" i="2"/>
  <c r="I91" i="6" s="1"/>
  <c r="J262" i="2"/>
  <c r="D262" i="2"/>
  <c r="U262" i="2"/>
  <c r="H263" i="2"/>
  <c r="O263" i="2"/>
  <c r="C125" i="6" s="1"/>
  <c r="AA263" i="2"/>
  <c r="H257" i="2"/>
  <c r="AG258" i="2"/>
  <c r="J259" i="2"/>
  <c r="D259" i="2"/>
  <c r="V259" i="2"/>
  <c r="O260" i="2"/>
  <c r="C91" i="6" s="1"/>
  <c r="H260" i="2"/>
  <c r="AA260" i="2"/>
  <c r="AJ260" i="2"/>
  <c r="K91" i="6" s="1"/>
  <c r="AH261" i="2"/>
  <c r="AG261" i="2"/>
  <c r="J263" i="2"/>
  <c r="D263" i="2"/>
  <c r="V263" i="2"/>
  <c r="S266" i="6"/>
  <c r="F266" i="6"/>
  <c r="B266" i="6"/>
  <c r="A266" i="6"/>
  <c r="S22" i="6"/>
  <c r="B22" i="6"/>
  <c r="A22" i="6"/>
  <c r="S265" i="6"/>
  <c r="B265" i="6"/>
  <c r="A265" i="6"/>
  <c r="S10" i="6"/>
  <c r="B10" i="6"/>
  <c r="A10" i="6"/>
  <c r="S264" i="6"/>
  <c r="B264" i="6"/>
  <c r="A264" i="6"/>
  <c r="S29" i="6"/>
  <c r="F29" i="6"/>
  <c r="E29" i="6"/>
  <c r="B29" i="6"/>
  <c r="A29" i="6"/>
  <c r="S129" i="6"/>
  <c r="B129" i="6"/>
  <c r="A129" i="6"/>
  <c r="S33" i="6"/>
  <c r="B33" i="6"/>
  <c r="A33" i="6"/>
  <c r="S127" i="6"/>
  <c r="B127" i="6"/>
  <c r="A127" i="6"/>
  <c r="S260" i="6"/>
  <c r="B260" i="6"/>
  <c r="A260" i="6"/>
  <c r="S26" i="6"/>
  <c r="E26" i="6"/>
  <c r="B26" i="6"/>
  <c r="A26" i="6"/>
  <c r="S259" i="6"/>
  <c r="E259" i="6"/>
  <c r="B259" i="6"/>
  <c r="A259" i="6"/>
  <c r="S23" i="6"/>
  <c r="B23" i="6"/>
  <c r="A23" i="6"/>
  <c r="S258" i="6"/>
  <c r="K258" i="6"/>
  <c r="B258" i="6"/>
  <c r="A258" i="6"/>
  <c r="S31" i="6"/>
  <c r="B31" i="6"/>
  <c r="A31" i="6"/>
  <c r="S128" i="6"/>
  <c r="B128" i="6"/>
  <c r="A128" i="6"/>
  <c r="S34" i="6"/>
  <c r="B34" i="6"/>
  <c r="A34" i="6"/>
  <c r="S126" i="6"/>
  <c r="B126" i="6"/>
  <c r="A126" i="6"/>
  <c r="BA255" i="2"/>
  <c r="AZ255" i="2"/>
  <c r="AV255" i="2"/>
  <c r="AD255" i="2"/>
  <c r="AE255" i="2" s="1"/>
  <c r="X255" i="2"/>
  <c r="Y255" i="2" s="1"/>
  <c r="S255" i="2"/>
  <c r="T255" i="2" s="1"/>
  <c r="J255" i="2"/>
  <c r="K255" i="2" s="1"/>
  <c r="E255" i="2"/>
  <c r="F255" i="2" s="1"/>
  <c r="C255" i="2"/>
  <c r="D255" i="2" s="1"/>
  <c r="B255" i="2"/>
  <c r="A255" i="2"/>
  <c r="BA254" i="2"/>
  <c r="AZ254" i="2"/>
  <c r="AV254" i="2"/>
  <c r="AD254" i="2"/>
  <c r="AE254" i="2" s="1"/>
  <c r="X254" i="2"/>
  <c r="Y254" i="2" s="1"/>
  <c r="F22" i="6" s="1"/>
  <c r="S254" i="2"/>
  <c r="T254" i="2" s="1"/>
  <c r="E254" i="2"/>
  <c r="F254" i="2" s="1"/>
  <c r="C254" i="2"/>
  <c r="D254" i="2" s="1"/>
  <c r="B254" i="2"/>
  <c r="A254" i="2"/>
  <c r="BA253" i="2"/>
  <c r="AZ253" i="2"/>
  <c r="AV253" i="2"/>
  <c r="AD253" i="2"/>
  <c r="AE253" i="2" s="1"/>
  <c r="X253" i="2"/>
  <c r="Y253" i="2" s="1"/>
  <c r="F265" i="6" s="1"/>
  <c r="S253" i="2"/>
  <c r="T253" i="2" s="1"/>
  <c r="E253" i="2"/>
  <c r="F253" i="2" s="1"/>
  <c r="C253" i="2"/>
  <c r="J253" i="2" s="1"/>
  <c r="B253" i="2"/>
  <c r="A253" i="2"/>
  <c r="BA252" i="2"/>
  <c r="AZ252" i="2"/>
  <c r="AV252" i="2"/>
  <c r="AF252" i="2"/>
  <c r="AD252" i="2"/>
  <c r="AE252" i="2" s="1"/>
  <c r="X252" i="2"/>
  <c r="Y252" i="2" s="1"/>
  <c r="F10" i="6" s="1"/>
  <c r="S252" i="2"/>
  <c r="T252" i="2" s="1"/>
  <c r="E252" i="2"/>
  <c r="F252" i="2" s="1"/>
  <c r="C252" i="2"/>
  <c r="J252" i="2" s="1"/>
  <c r="B252" i="2"/>
  <c r="A252" i="2"/>
  <c r="BA251" i="2"/>
  <c r="AZ251" i="2"/>
  <c r="AV251" i="2"/>
  <c r="AD251" i="2"/>
  <c r="AE251" i="2" s="1"/>
  <c r="X251" i="2"/>
  <c r="Y251" i="2" s="1"/>
  <c r="F264" i="6" s="1"/>
  <c r="S251" i="2"/>
  <c r="T251" i="2" s="1"/>
  <c r="E251" i="2"/>
  <c r="F251" i="2" s="1"/>
  <c r="C251" i="2"/>
  <c r="J251" i="2" s="1"/>
  <c r="B251" i="2"/>
  <c r="A251" i="2"/>
  <c r="BA250" i="2"/>
  <c r="AZ250" i="2"/>
  <c r="AV250" i="2"/>
  <c r="AD250" i="2"/>
  <c r="AE250" i="2" s="1"/>
  <c r="X250" i="2"/>
  <c r="Y250" i="2" s="1"/>
  <c r="S250" i="2"/>
  <c r="T250" i="2" s="1"/>
  <c r="E250" i="2"/>
  <c r="F250" i="2" s="1"/>
  <c r="C250" i="2"/>
  <c r="J250" i="2" s="1"/>
  <c r="B250" i="2"/>
  <c r="A250" i="2"/>
  <c r="BA249" i="2"/>
  <c r="AZ249" i="2"/>
  <c r="AV249" i="2"/>
  <c r="AF249" i="2"/>
  <c r="AD249" i="2"/>
  <c r="AE249" i="2" s="1"/>
  <c r="X249" i="2"/>
  <c r="Y249" i="2" s="1"/>
  <c r="F129" i="6" s="1"/>
  <c r="S249" i="2"/>
  <c r="T249" i="2" s="1"/>
  <c r="E249" i="2"/>
  <c r="F249" i="2" s="1"/>
  <c r="C249" i="2"/>
  <c r="J249" i="2" s="1"/>
  <c r="B249" i="2"/>
  <c r="A249" i="2"/>
  <c r="BA248" i="2"/>
  <c r="AZ248" i="2"/>
  <c r="AV248" i="2"/>
  <c r="AD248" i="2"/>
  <c r="AE248" i="2" s="1"/>
  <c r="X248" i="2"/>
  <c r="Y248" i="2" s="1"/>
  <c r="F33" i="6" s="1"/>
  <c r="S248" i="2"/>
  <c r="T248" i="2" s="1"/>
  <c r="E248" i="2"/>
  <c r="F248" i="2" s="1"/>
  <c r="C248" i="2"/>
  <c r="J248" i="2" s="1"/>
  <c r="B248" i="2"/>
  <c r="A248" i="2"/>
  <c r="BA247" i="2"/>
  <c r="AZ247" i="2"/>
  <c r="AV247" i="2"/>
  <c r="AD247" i="2"/>
  <c r="AE247" i="2" s="1"/>
  <c r="X247" i="2"/>
  <c r="Y247" i="2" s="1"/>
  <c r="F127" i="6" s="1"/>
  <c r="U247" i="2"/>
  <c r="S247" i="2"/>
  <c r="T247" i="2" s="1"/>
  <c r="E247" i="2"/>
  <c r="G247" i="2" s="1"/>
  <c r="C247" i="2"/>
  <c r="D247" i="2" s="1"/>
  <c r="B247" i="2"/>
  <c r="A247" i="2"/>
  <c r="BA235" i="2"/>
  <c r="AZ235" i="2"/>
  <c r="AV235" i="2"/>
  <c r="AK235" i="2"/>
  <c r="L260" i="6" s="1"/>
  <c r="AD235" i="2"/>
  <c r="AF235" i="2" s="1"/>
  <c r="Y235" i="2"/>
  <c r="F260" i="6" s="1"/>
  <c r="X235" i="2"/>
  <c r="Z235" i="2" s="1"/>
  <c r="AA235" i="2" s="1"/>
  <c r="V235" i="2"/>
  <c r="T235" i="2"/>
  <c r="S235" i="2"/>
  <c r="U235" i="2" s="1"/>
  <c r="AJ235" i="2" s="1"/>
  <c r="K260" i="6" s="1"/>
  <c r="M235" i="2"/>
  <c r="K235" i="2"/>
  <c r="J235" i="2"/>
  <c r="L235" i="2" s="1"/>
  <c r="F235" i="2"/>
  <c r="E235" i="2"/>
  <c r="G235" i="2" s="1"/>
  <c r="O235" i="2" s="1"/>
  <c r="C260" i="6" s="1"/>
  <c r="D235" i="2"/>
  <c r="C235" i="2"/>
  <c r="B235" i="2"/>
  <c r="A235" i="2"/>
  <c r="BA234" i="2"/>
  <c r="AZ234" i="2"/>
  <c r="AV234" i="2"/>
  <c r="AD234" i="2"/>
  <c r="AF234" i="2" s="1"/>
  <c r="AG234" i="2" s="1"/>
  <c r="Y234" i="2"/>
  <c r="F26" i="6" s="1"/>
  <c r="X234" i="2"/>
  <c r="Z234" i="2" s="1"/>
  <c r="AA234" i="2" s="1"/>
  <c r="V234" i="2"/>
  <c r="AK234" i="2" s="1"/>
  <c r="L26" i="6" s="1"/>
  <c r="T234" i="2"/>
  <c r="S234" i="2"/>
  <c r="U234" i="2" s="1"/>
  <c r="AJ234" i="2" s="1"/>
  <c r="K26" i="6" s="1"/>
  <c r="F234" i="2"/>
  <c r="E234" i="2"/>
  <c r="G234" i="2" s="1"/>
  <c r="O234" i="2" s="1"/>
  <c r="C26" i="6" s="1"/>
  <c r="D234" i="2"/>
  <c r="C234" i="2"/>
  <c r="J234" i="2" s="1"/>
  <c r="B234" i="2"/>
  <c r="A234" i="2"/>
  <c r="BA233" i="2"/>
  <c r="AZ233" i="2"/>
  <c r="AV233" i="2"/>
  <c r="AE233" i="2"/>
  <c r="AD233" i="2"/>
  <c r="AF233" i="2" s="1"/>
  <c r="AA233" i="2"/>
  <c r="Y233" i="2"/>
  <c r="F259" i="6" s="1"/>
  <c r="X233" i="2"/>
  <c r="Z233" i="2" s="1"/>
  <c r="T233" i="2"/>
  <c r="S233" i="2"/>
  <c r="U233" i="2" s="1"/>
  <c r="AJ233" i="2" s="1"/>
  <c r="K259" i="6" s="1"/>
  <c r="E233" i="2"/>
  <c r="G233" i="2" s="1"/>
  <c r="O233" i="2" s="1"/>
  <c r="Q233" i="2" s="1"/>
  <c r="R233" i="2" s="1"/>
  <c r="D233" i="2"/>
  <c r="C233" i="2"/>
  <c r="J233" i="2" s="1"/>
  <c r="B233" i="2"/>
  <c r="A233" i="2"/>
  <c r="BA232" i="2"/>
  <c r="AZ232" i="2"/>
  <c r="AV232" i="2"/>
  <c r="AE232" i="2"/>
  <c r="AD232" i="2"/>
  <c r="AF232" i="2" s="1"/>
  <c r="AG232" i="2" s="1"/>
  <c r="Y232" i="2"/>
  <c r="F23" i="6" s="1"/>
  <c r="X232" i="2"/>
  <c r="Z232" i="2" s="1"/>
  <c r="T232" i="2"/>
  <c r="S232" i="2"/>
  <c r="J232" i="2"/>
  <c r="L232" i="2" s="1"/>
  <c r="M232" i="2" s="1"/>
  <c r="E232" i="2"/>
  <c r="G232" i="2" s="1"/>
  <c r="O232" i="2" s="1"/>
  <c r="Q232" i="2" s="1"/>
  <c r="R232" i="2" s="1"/>
  <c r="D232" i="2"/>
  <c r="C232" i="2"/>
  <c r="B232" i="2"/>
  <c r="A232" i="2"/>
  <c r="BA231" i="2"/>
  <c r="AZ231" i="2"/>
  <c r="AV231" i="2"/>
  <c r="AD231" i="2"/>
  <c r="AF231" i="2" s="1"/>
  <c r="AG231" i="2" s="1"/>
  <c r="X231" i="2"/>
  <c r="Z231" i="2" s="1"/>
  <c r="S231" i="2"/>
  <c r="U231" i="2" s="1"/>
  <c r="AJ231" i="2" s="1"/>
  <c r="J231" i="2"/>
  <c r="L231" i="2" s="1"/>
  <c r="M231" i="2" s="1"/>
  <c r="E231" i="2"/>
  <c r="G231" i="2" s="1"/>
  <c r="O231" i="2" s="1"/>
  <c r="C258" i="6" s="1"/>
  <c r="D231" i="2"/>
  <c r="C231" i="2"/>
  <c r="B231" i="2"/>
  <c r="A231" i="2"/>
  <c r="BA230" i="2"/>
  <c r="AZ230" i="2"/>
  <c r="AV230" i="2"/>
  <c r="AD230" i="2"/>
  <c r="AF230" i="2" s="1"/>
  <c r="X230" i="2"/>
  <c r="Z230" i="2" s="1"/>
  <c r="AA230" i="2" s="1"/>
  <c r="S230" i="2"/>
  <c r="U230" i="2" s="1"/>
  <c r="AJ230" i="2" s="1"/>
  <c r="K31" i="6" s="1"/>
  <c r="E230" i="2"/>
  <c r="G230" i="2" s="1"/>
  <c r="H230" i="2" s="1"/>
  <c r="D230" i="2"/>
  <c r="C230" i="2"/>
  <c r="J230" i="2" s="1"/>
  <c r="L230" i="2" s="1"/>
  <c r="M230" i="2" s="1"/>
  <c r="B230" i="2"/>
  <c r="A230" i="2"/>
  <c r="BA229" i="2"/>
  <c r="AZ229" i="2"/>
  <c r="AV229" i="2"/>
  <c r="AD229" i="2"/>
  <c r="AF229" i="2" s="1"/>
  <c r="AH229" i="2" s="1"/>
  <c r="I128" i="6" s="1"/>
  <c r="AA229" i="2"/>
  <c r="X229" i="2"/>
  <c r="Z229" i="2" s="1"/>
  <c r="V229" i="2"/>
  <c r="AK229" i="2" s="1"/>
  <c r="L128" i="6" s="1"/>
  <c r="S229" i="2"/>
  <c r="U229" i="2" s="1"/>
  <c r="AJ229" i="2" s="1"/>
  <c r="K128" i="6" s="1"/>
  <c r="J229" i="2"/>
  <c r="L229" i="2" s="1"/>
  <c r="M229" i="2" s="1"/>
  <c r="E229" i="2"/>
  <c r="G229" i="2" s="1"/>
  <c r="O229" i="2" s="1"/>
  <c r="D229" i="2"/>
  <c r="C229" i="2"/>
  <c r="B229" i="2"/>
  <c r="A229" i="2"/>
  <c r="BA228" i="2"/>
  <c r="AZ228" i="2"/>
  <c r="AV228" i="2"/>
  <c r="AD228" i="2"/>
  <c r="AF228" i="2" s="1"/>
  <c r="AH228" i="2" s="1"/>
  <c r="I34" i="6" s="1"/>
  <c r="X228" i="2"/>
  <c r="Z228" i="2" s="1"/>
  <c r="S228" i="2"/>
  <c r="E228" i="2"/>
  <c r="G228" i="2" s="1"/>
  <c r="O228" i="2" s="1"/>
  <c r="C34" i="6" s="1"/>
  <c r="C228" i="2"/>
  <c r="J228" i="2" s="1"/>
  <c r="L228" i="2" s="1"/>
  <c r="M228" i="2" s="1"/>
  <c r="B228" i="2"/>
  <c r="A228" i="2"/>
  <c r="BA227" i="2"/>
  <c r="AZ227" i="2"/>
  <c r="AV227" i="2"/>
  <c r="AD227" i="2"/>
  <c r="AF227" i="2" s="1"/>
  <c r="X227" i="2"/>
  <c r="Z227" i="2" s="1"/>
  <c r="S227" i="2"/>
  <c r="U227" i="2" s="1"/>
  <c r="E227" i="2"/>
  <c r="G227" i="2" s="1"/>
  <c r="C227" i="2"/>
  <c r="J227" i="2" s="1"/>
  <c r="L227" i="2" s="1"/>
  <c r="M227" i="2" s="1"/>
  <c r="B227" i="2"/>
  <c r="A227" i="2"/>
  <c r="Q229" i="2" l="1"/>
  <c r="R229" i="2" s="1"/>
  <c r="C128" i="6"/>
  <c r="L234" i="2"/>
  <c r="M234" i="2" s="1"/>
  <c r="K234" i="2"/>
  <c r="L233" i="2"/>
  <c r="M233" i="2" s="1"/>
  <c r="K233" i="2"/>
  <c r="D227" i="2"/>
  <c r="O230" i="2"/>
  <c r="E34" i="6"/>
  <c r="E266" i="6"/>
  <c r="Y230" i="2"/>
  <c r="F31" i="6" s="1"/>
  <c r="F233" i="2"/>
  <c r="J247" i="2"/>
  <c r="L247" i="2" s="1"/>
  <c r="M247" i="2" s="1"/>
  <c r="AF248" i="2"/>
  <c r="AG248" i="2" s="1"/>
  <c r="U251" i="2"/>
  <c r="E128" i="6"/>
  <c r="AI261" i="2"/>
  <c r="J131" i="6" s="1"/>
  <c r="I131" i="6"/>
  <c r="H233" i="2"/>
  <c r="E264" i="6"/>
  <c r="G254" i="2"/>
  <c r="H254" i="2" s="1"/>
  <c r="E260" i="6"/>
  <c r="AS233" i="2"/>
  <c r="AT233" i="2" s="1"/>
  <c r="AG230" i="2"/>
  <c r="AS232" i="2"/>
  <c r="AE234" i="2"/>
  <c r="AF251" i="2"/>
  <c r="AG251" i="2" s="1"/>
  <c r="E31" i="6"/>
  <c r="AH230" i="2"/>
  <c r="AE231" i="2"/>
  <c r="E10" i="6"/>
  <c r="P233" i="2"/>
  <c r="D259" i="6" s="1"/>
  <c r="AF247" i="2"/>
  <c r="Z254" i="2"/>
  <c r="E127" i="6"/>
  <c r="P258" i="2"/>
  <c r="D90" i="6" s="1"/>
  <c r="C90" i="6"/>
  <c r="E258" i="6"/>
  <c r="K231" i="2"/>
  <c r="H229" i="2"/>
  <c r="AE235" i="2"/>
  <c r="AF250" i="2"/>
  <c r="U253" i="2"/>
  <c r="V253" i="2" s="1"/>
  <c r="AF254" i="2"/>
  <c r="AG254" i="2" s="1"/>
  <c r="C23" i="6"/>
  <c r="E265" i="6"/>
  <c r="E33" i="6"/>
  <c r="K232" i="2"/>
  <c r="D228" i="2"/>
  <c r="F230" i="2"/>
  <c r="V233" i="2"/>
  <c r="AK233" i="2" s="1"/>
  <c r="L259" i="6" s="1"/>
  <c r="H234" i="2"/>
  <c r="U249" i="2"/>
  <c r="E23" i="6"/>
  <c r="AH257" i="2"/>
  <c r="AF253" i="2"/>
  <c r="E126" i="6"/>
  <c r="C259" i="6"/>
  <c r="E22" i="6"/>
  <c r="V257" i="2"/>
  <c r="AK257" i="2" s="1"/>
  <c r="L152" i="6" s="1"/>
  <c r="T229" i="2"/>
  <c r="E129" i="6"/>
  <c r="P257" i="2"/>
  <c r="D152" i="6" s="1"/>
  <c r="C152" i="6"/>
  <c r="K263" i="2"/>
  <c r="L263" i="2"/>
  <c r="M263" i="2" s="1"/>
  <c r="P260" i="2"/>
  <c r="D91" i="6" s="1"/>
  <c r="Q260" i="2"/>
  <c r="AI263" i="2"/>
  <c r="J125" i="6" s="1"/>
  <c r="P262" i="2"/>
  <c r="D93" i="6" s="1"/>
  <c r="Q262" i="2"/>
  <c r="K261" i="2"/>
  <c r="L261" i="2"/>
  <c r="M261" i="2" s="1"/>
  <c r="AI262" i="2"/>
  <c r="J93" i="6" s="1"/>
  <c r="AS257" i="2"/>
  <c r="AK263" i="2"/>
  <c r="L125" i="6" s="1"/>
  <c r="K259" i="2"/>
  <c r="L259" i="2"/>
  <c r="M259" i="2" s="1"/>
  <c r="AL257" i="2"/>
  <c r="AM257" i="2" s="1"/>
  <c r="P263" i="2"/>
  <c r="D125" i="6" s="1"/>
  <c r="Q263" i="2"/>
  <c r="K262" i="2"/>
  <c r="L262" i="2"/>
  <c r="M262" i="2" s="1"/>
  <c r="AI258" i="2"/>
  <c r="J90" i="6" s="1"/>
  <c r="P261" i="2"/>
  <c r="D131" i="6" s="1"/>
  <c r="Q261" i="2"/>
  <c r="K260" i="2"/>
  <c r="L260" i="2"/>
  <c r="M260" i="2" s="1"/>
  <c r="AK258" i="2"/>
  <c r="L90" i="6" s="1"/>
  <c r="AK259" i="2"/>
  <c r="L135" i="6" s="1"/>
  <c r="AI260" i="2"/>
  <c r="J91" i="6" s="1"/>
  <c r="AK261" i="2"/>
  <c r="L131" i="6" s="1"/>
  <c r="AN257" i="2"/>
  <c r="G152" i="6" s="1"/>
  <c r="V262" i="2"/>
  <c r="AJ262" i="2"/>
  <c r="K93" i="6" s="1"/>
  <c r="P259" i="2"/>
  <c r="D135" i="6" s="1"/>
  <c r="Q259" i="2"/>
  <c r="AI259" i="2"/>
  <c r="J135" i="6" s="1"/>
  <c r="AK260" i="2"/>
  <c r="L91" i="6" s="1"/>
  <c r="AS258" i="2"/>
  <c r="R258" i="2"/>
  <c r="AM258" i="2" s="1"/>
  <c r="K253" i="2"/>
  <c r="L253" i="2"/>
  <c r="M253" i="2" s="1"/>
  <c r="K251" i="2"/>
  <c r="L251" i="2"/>
  <c r="M251" i="2" s="1"/>
  <c r="K252" i="2"/>
  <c r="L252" i="2"/>
  <c r="M252" i="2" s="1"/>
  <c r="K249" i="2"/>
  <c r="L249" i="2"/>
  <c r="M249" i="2" s="1"/>
  <c r="K250" i="2"/>
  <c r="L250" i="2"/>
  <c r="M250" i="2" s="1"/>
  <c r="H247" i="2"/>
  <c r="O247" i="2"/>
  <c r="C127" i="6" s="1"/>
  <c r="K248" i="2"/>
  <c r="L248" i="2"/>
  <c r="M248" i="2" s="1"/>
  <c r="F247" i="2"/>
  <c r="K247" i="2"/>
  <c r="V247" i="2"/>
  <c r="AJ247" i="2"/>
  <c r="K127" i="6" s="1"/>
  <c r="G248" i="2"/>
  <c r="Z248" i="2"/>
  <c r="D249" i="2"/>
  <c r="V249" i="2"/>
  <c r="AJ249" i="2"/>
  <c r="K129" i="6" s="1"/>
  <c r="G250" i="2"/>
  <c r="Z250" i="2"/>
  <c r="AG250" i="2"/>
  <c r="D251" i="2"/>
  <c r="V251" i="2"/>
  <c r="AJ251" i="2"/>
  <c r="K264" i="6" s="1"/>
  <c r="G252" i="2"/>
  <c r="Z252" i="2"/>
  <c r="AG252" i="2"/>
  <c r="D253" i="2"/>
  <c r="O254" i="2"/>
  <c r="C22" i="6" s="1"/>
  <c r="L255" i="2"/>
  <c r="M255" i="2" s="1"/>
  <c r="U255" i="2"/>
  <c r="AF255" i="2"/>
  <c r="AA254" i="2"/>
  <c r="Z247" i="2"/>
  <c r="AG247" i="2"/>
  <c r="D248" i="2"/>
  <c r="G249" i="2"/>
  <c r="Z249" i="2"/>
  <c r="AG249" i="2"/>
  <c r="D250" i="2"/>
  <c r="G251" i="2"/>
  <c r="Z251" i="2"/>
  <c r="D252" i="2"/>
  <c r="G253" i="2"/>
  <c r="Z253" i="2"/>
  <c r="AG253" i="2"/>
  <c r="J254" i="2"/>
  <c r="G255" i="2"/>
  <c r="Z255" i="2"/>
  <c r="AJ227" i="2"/>
  <c r="K126" i="6" s="1"/>
  <c r="V227" i="2"/>
  <c r="AA227" i="2"/>
  <c r="Q231" i="2"/>
  <c r="AN231" i="2" s="1"/>
  <c r="P231" i="2"/>
  <c r="D258" i="6" s="1"/>
  <c r="O227" i="2"/>
  <c r="C126" i="6" s="1"/>
  <c r="H227" i="2"/>
  <c r="AH227" i="2"/>
  <c r="I126" i="6" s="1"/>
  <c r="AG227" i="2"/>
  <c r="Q228" i="2"/>
  <c r="R228" i="2" s="1"/>
  <c r="P228" i="2"/>
  <c r="D34" i="6" s="1"/>
  <c r="AS229" i="2"/>
  <c r="K228" i="2"/>
  <c r="AE228" i="2"/>
  <c r="P229" i="2"/>
  <c r="D128" i="6" s="1"/>
  <c r="AN229" i="2"/>
  <c r="G128" i="6" s="1"/>
  <c r="T230" i="2"/>
  <c r="F231" i="2"/>
  <c r="Y231" i="2"/>
  <c r="F258" i="6" s="1"/>
  <c r="U232" i="2"/>
  <c r="AN233" i="2"/>
  <c r="G259" i="6" s="1"/>
  <c r="AL233" i="2"/>
  <c r="AH233" i="2"/>
  <c r="AH235" i="2"/>
  <c r="I260" i="6" s="1"/>
  <c r="F227" i="2"/>
  <c r="K227" i="2"/>
  <c r="T227" i="2"/>
  <c r="Y227" i="2"/>
  <c r="F126" i="6" s="1"/>
  <c r="AE227" i="2"/>
  <c r="F228" i="2"/>
  <c r="U228" i="2"/>
  <c r="Y228" i="2"/>
  <c r="F34" i="6" s="1"/>
  <c r="AG228" i="2"/>
  <c r="AI228" i="2" s="1"/>
  <c r="J34" i="6" s="1"/>
  <c r="AL228" i="2"/>
  <c r="K229" i="2"/>
  <c r="AE229" i="2"/>
  <c r="P230" i="2"/>
  <c r="D31" i="6" s="1"/>
  <c r="V230" i="2"/>
  <c r="H231" i="2"/>
  <c r="T231" i="2"/>
  <c r="AA231" i="2"/>
  <c r="AH231" i="2"/>
  <c r="F232" i="2"/>
  <c r="AA232" i="2"/>
  <c r="H235" i="2"/>
  <c r="H228" i="2"/>
  <c r="T228" i="2"/>
  <c r="AA228" i="2"/>
  <c r="F229" i="2"/>
  <c r="Y229" i="2"/>
  <c r="F128" i="6" s="1"/>
  <c r="AG229" i="2"/>
  <c r="AI229" i="2" s="1"/>
  <c r="J128" i="6" s="1"/>
  <c r="AL229" i="2"/>
  <c r="K230" i="2"/>
  <c r="AE230" i="2"/>
  <c r="V231" i="2"/>
  <c r="H232" i="2"/>
  <c r="P232" i="2"/>
  <c r="AL232" i="2"/>
  <c r="AH232" i="2"/>
  <c r="AG233" i="2"/>
  <c r="Q234" i="2"/>
  <c r="R234" i="2" s="1"/>
  <c r="P234" i="2"/>
  <c r="D26" i="6" s="1"/>
  <c r="AG235" i="2"/>
  <c r="AL234" i="2"/>
  <c r="AH234" i="2"/>
  <c r="Q235" i="2"/>
  <c r="R235" i="2" s="1"/>
  <c r="P235" i="2"/>
  <c r="D260" i="6" s="1"/>
  <c r="S263" i="6"/>
  <c r="E263" i="6"/>
  <c r="B263" i="6"/>
  <c r="A263" i="6"/>
  <c r="S35" i="6"/>
  <c r="B35" i="6"/>
  <c r="A35" i="6"/>
  <c r="S262" i="6"/>
  <c r="B262" i="6"/>
  <c r="A262" i="6"/>
  <c r="S43" i="6"/>
  <c r="B43" i="6"/>
  <c r="A43" i="6"/>
  <c r="S198" i="6"/>
  <c r="E198" i="6"/>
  <c r="B198" i="6"/>
  <c r="A198" i="6"/>
  <c r="S92" i="6"/>
  <c r="F92" i="6"/>
  <c r="E92" i="6"/>
  <c r="B92" i="6"/>
  <c r="A92" i="6"/>
  <c r="S261" i="6"/>
  <c r="B261" i="6"/>
  <c r="A261" i="6"/>
  <c r="S18" i="6"/>
  <c r="B18" i="6"/>
  <c r="A18" i="6"/>
  <c r="S164" i="6"/>
  <c r="B164" i="6"/>
  <c r="A164" i="6"/>
  <c r="BA245" i="2"/>
  <c r="AZ245" i="2"/>
  <c r="AV245" i="2"/>
  <c r="AD245" i="2"/>
  <c r="AF245" i="2" s="1"/>
  <c r="X245" i="2"/>
  <c r="Z245" i="2" s="1"/>
  <c r="T245" i="2"/>
  <c r="S245" i="2"/>
  <c r="U245" i="2" s="1"/>
  <c r="AJ245" i="2" s="1"/>
  <c r="K263" i="6" s="1"/>
  <c r="G245" i="2"/>
  <c r="E245" i="2"/>
  <c r="F245" i="2" s="1"/>
  <c r="C245" i="2"/>
  <c r="B245" i="2"/>
  <c r="A245" i="2"/>
  <c r="BA244" i="2"/>
  <c r="AZ244" i="2"/>
  <c r="AV244" i="2"/>
  <c r="AD244" i="2"/>
  <c r="AF244" i="2" s="1"/>
  <c r="X244" i="2"/>
  <c r="E35" i="6" s="1"/>
  <c r="T244" i="2"/>
  <c r="S244" i="2"/>
  <c r="U244" i="2" s="1"/>
  <c r="E244" i="2"/>
  <c r="G244" i="2" s="1"/>
  <c r="C244" i="2"/>
  <c r="B244" i="2"/>
  <c r="A244" i="2"/>
  <c r="BA243" i="2"/>
  <c r="AZ243" i="2"/>
  <c r="AV243" i="2"/>
  <c r="AD243" i="2"/>
  <c r="AF243" i="2" s="1"/>
  <c r="X243" i="2"/>
  <c r="E262" i="6" s="1"/>
  <c r="S243" i="2"/>
  <c r="U243" i="2" s="1"/>
  <c r="G243" i="2"/>
  <c r="O243" i="2" s="1"/>
  <c r="P243" i="2" s="1"/>
  <c r="D262" i="6" s="1"/>
  <c r="F243" i="2"/>
  <c r="E243" i="2"/>
  <c r="C243" i="2"/>
  <c r="J243" i="2" s="1"/>
  <c r="K243" i="2" s="1"/>
  <c r="B243" i="2"/>
  <c r="A243" i="2"/>
  <c r="BA242" i="2"/>
  <c r="AZ242" i="2"/>
  <c r="AV242" i="2"/>
  <c r="AD242" i="2"/>
  <c r="AF242" i="2" s="1"/>
  <c r="AG242" i="2" s="1"/>
  <c r="X242" i="2"/>
  <c r="E43" i="6" s="1"/>
  <c r="T242" i="2"/>
  <c r="S242" i="2"/>
  <c r="E242" i="2"/>
  <c r="G242" i="2" s="1"/>
  <c r="C242" i="2"/>
  <c r="J242" i="2" s="1"/>
  <c r="K242" i="2" s="1"/>
  <c r="B242" i="2"/>
  <c r="A242" i="2"/>
  <c r="BA241" i="2"/>
  <c r="AZ241" i="2"/>
  <c r="AV241" i="2"/>
  <c r="AD241" i="2"/>
  <c r="AF241" i="2" s="1"/>
  <c r="Z241" i="2"/>
  <c r="AA241" i="2" s="1"/>
  <c r="Y241" i="2"/>
  <c r="F198" i="6" s="1"/>
  <c r="X241" i="2"/>
  <c r="S241" i="2"/>
  <c r="U241" i="2" s="1"/>
  <c r="E241" i="2"/>
  <c r="G241" i="2" s="1"/>
  <c r="C241" i="2"/>
  <c r="B241" i="2"/>
  <c r="A241" i="2"/>
  <c r="BA240" i="2"/>
  <c r="AZ240" i="2"/>
  <c r="AV240" i="2"/>
  <c r="AG240" i="2"/>
  <c r="AF240" i="2"/>
  <c r="AD240" i="2"/>
  <c r="AE240" i="2" s="1"/>
  <c r="Y240" i="2"/>
  <c r="X240" i="2"/>
  <c r="Z240" i="2" s="1"/>
  <c r="AA240" i="2" s="1"/>
  <c r="S240" i="2"/>
  <c r="T240" i="2" s="1"/>
  <c r="G240" i="2"/>
  <c r="O240" i="2" s="1"/>
  <c r="P240" i="2" s="1"/>
  <c r="D92" i="6" s="1"/>
  <c r="E240" i="2"/>
  <c r="F240" i="2" s="1"/>
  <c r="C240" i="2"/>
  <c r="J240" i="2" s="1"/>
  <c r="K240" i="2" s="1"/>
  <c r="B240" i="2"/>
  <c r="A240" i="2"/>
  <c r="BA239" i="2"/>
  <c r="AZ239" i="2"/>
  <c r="AV239" i="2"/>
  <c r="AD239" i="2"/>
  <c r="AE239" i="2" s="1"/>
  <c r="X239" i="2"/>
  <c r="Y239" i="2" s="1"/>
  <c r="F261" i="6" s="1"/>
  <c r="U239" i="2"/>
  <c r="AJ239" i="2" s="1"/>
  <c r="K261" i="6" s="1"/>
  <c r="S239" i="2"/>
  <c r="T239" i="2" s="1"/>
  <c r="G239" i="2"/>
  <c r="E239" i="2"/>
  <c r="F239" i="2" s="1"/>
  <c r="C239" i="2"/>
  <c r="B239" i="2"/>
  <c r="A239" i="2"/>
  <c r="BA238" i="2"/>
  <c r="AZ238" i="2"/>
  <c r="AV238" i="2"/>
  <c r="AD238" i="2"/>
  <c r="AE238" i="2" s="1"/>
  <c r="X238" i="2"/>
  <c r="Y238" i="2" s="1"/>
  <c r="F18" i="6" s="1"/>
  <c r="S238" i="2"/>
  <c r="T238" i="2" s="1"/>
  <c r="E238" i="2"/>
  <c r="F238" i="2" s="1"/>
  <c r="C238" i="2"/>
  <c r="J238" i="2" s="1"/>
  <c r="K238" i="2" s="1"/>
  <c r="B238" i="2"/>
  <c r="A238" i="2"/>
  <c r="BA237" i="2"/>
  <c r="AZ237" i="2"/>
  <c r="AV237" i="2"/>
  <c r="AF237" i="2"/>
  <c r="AD237" i="2"/>
  <c r="AE237" i="2" s="1"/>
  <c r="X237" i="2"/>
  <c r="Y237" i="2" s="1"/>
  <c r="F164" i="6" s="1"/>
  <c r="U237" i="2"/>
  <c r="AJ237" i="2" s="1"/>
  <c r="K164" i="6" s="1"/>
  <c r="S237" i="2"/>
  <c r="T237" i="2" s="1"/>
  <c r="E237" i="2"/>
  <c r="F237" i="2" s="1"/>
  <c r="C237" i="2"/>
  <c r="B237" i="2"/>
  <c r="A237" i="2"/>
  <c r="AW230" i="2"/>
  <c r="AW233" i="2"/>
  <c r="AP235" i="2"/>
  <c r="AW229" i="2"/>
  <c r="AP229" i="2"/>
  <c r="AP257" i="2"/>
  <c r="AP233" i="2"/>
  <c r="AW231" i="2"/>
  <c r="AP230" i="2"/>
  <c r="AW257" i="2"/>
  <c r="AP231" i="2"/>
  <c r="M258" i="6" l="1"/>
  <c r="O152" i="6"/>
  <c r="M31" i="6"/>
  <c r="O258" i="6"/>
  <c r="M259" i="6"/>
  <c r="M152" i="6"/>
  <c r="M128" i="6"/>
  <c r="O128" i="6"/>
  <c r="M260" i="6"/>
  <c r="O259" i="6"/>
  <c r="O31" i="6"/>
  <c r="O242" i="2"/>
  <c r="H242" i="2"/>
  <c r="G258" i="6"/>
  <c r="U252" i="2"/>
  <c r="AE241" i="2"/>
  <c r="D238" i="2"/>
  <c r="Y242" i="2"/>
  <c r="F43" i="6" s="1"/>
  <c r="F244" i="2"/>
  <c r="G237" i="2"/>
  <c r="O237" i="2" s="1"/>
  <c r="Z242" i="2"/>
  <c r="AA242" i="2" s="1"/>
  <c r="T243" i="2"/>
  <c r="G238" i="2"/>
  <c r="O238" i="2" s="1"/>
  <c r="V237" i="2"/>
  <c r="AK237" i="2" s="1"/>
  <c r="L164" i="6" s="1"/>
  <c r="H240" i="2"/>
  <c r="AE242" i="2"/>
  <c r="Y243" i="2"/>
  <c r="F262" i="6" s="1"/>
  <c r="AI232" i="2"/>
  <c r="J23" i="6" s="1"/>
  <c r="I23" i="6"/>
  <c r="AI257" i="2"/>
  <c r="J152" i="6" s="1"/>
  <c r="I152" i="6"/>
  <c r="Q230" i="2"/>
  <c r="C31" i="6"/>
  <c r="U238" i="2"/>
  <c r="V238" i="2" s="1"/>
  <c r="AK238" i="2" s="1"/>
  <c r="L18" i="6" s="1"/>
  <c r="Z243" i="2"/>
  <c r="E164" i="6"/>
  <c r="C262" i="6"/>
  <c r="F241" i="2"/>
  <c r="Y244" i="2"/>
  <c r="F35" i="6" s="1"/>
  <c r="AT232" i="2"/>
  <c r="D23" i="6"/>
  <c r="AI231" i="2"/>
  <c r="J258" i="6" s="1"/>
  <c r="I258" i="6"/>
  <c r="U250" i="2"/>
  <c r="L238" i="2"/>
  <c r="M238" i="2" s="1"/>
  <c r="Z238" i="2"/>
  <c r="Z239" i="2"/>
  <c r="AA239" i="2" s="1"/>
  <c r="D242" i="2"/>
  <c r="AE243" i="2"/>
  <c r="Z244" i="2"/>
  <c r="AS231" i="2"/>
  <c r="U248" i="2"/>
  <c r="AI234" i="2"/>
  <c r="J26" i="6" s="1"/>
  <c r="I26" i="6"/>
  <c r="Y245" i="2"/>
  <c r="F263" i="6" s="1"/>
  <c r="E18" i="6"/>
  <c r="Z237" i="2"/>
  <c r="AA237" i="2" s="1"/>
  <c r="AF238" i="2"/>
  <c r="AG238" i="2" s="1"/>
  <c r="T241" i="2"/>
  <c r="F242" i="2"/>
  <c r="AE244" i="2"/>
  <c r="AN235" i="2"/>
  <c r="G260" i="6" s="1"/>
  <c r="AH254" i="2"/>
  <c r="AF239" i="2"/>
  <c r="AI233" i="2"/>
  <c r="J259" i="6" s="1"/>
  <c r="I259" i="6"/>
  <c r="AI230" i="2"/>
  <c r="J31" i="6" s="1"/>
  <c r="I31" i="6"/>
  <c r="AE245" i="2"/>
  <c r="E261" i="6"/>
  <c r="AJ253" i="2"/>
  <c r="K265" i="6" s="1"/>
  <c r="L242" i="2"/>
  <c r="M242" i="2" s="1"/>
  <c r="C92" i="6"/>
  <c r="BD257" i="2"/>
  <c r="BB257" i="2"/>
  <c r="Q152" i="6" s="1"/>
  <c r="AT258" i="2"/>
  <c r="AO257" i="2"/>
  <c r="H152" i="6" s="1"/>
  <c r="R260" i="2"/>
  <c r="AL260" i="2"/>
  <c r="AS260" i="2"/>
  <c r="R261" i="2"/>
  <c r="AN261" i="2"/>
  <c r="G131" i="6" s="1"/>
  <c r="AS261" i="2"/>
  <c r="AL261" i="2"/>
  <c r="AT257" i="2"/>
  <c r="R262" i="2"/>
  <c r="AS262" i="2"/>
  <c r="AL262" i="2"/>
  <c r="R259" i="2"/>
  <c r="AS259" i="2"/>
  <c r="AN259" i="2"/>
  <c r="G135" i="6" s="1"/>
  <c r="AL259" i="2"/>
  <c r="AK262" i="2"/>
  <c r="L93" i="6" s="1"/>
  <c r="R263" i="2"/>
  <c r="AS263" i="2"/>
  <c r="AL263" i="2"/>
  <c r="AM263" i="2" s="1"/>
  <c r="AN263" i="2"/>
  <c r="G125" i="6" s="1"/>
  <c r="H255" i="2"/>
  <c r="O255" i="2"/>
  <c r="C266" i="6" s="1"/>
  <c r="AH253" i="2"/>
  <c r="I265" i="6" s="1"/>
  <c r="AA253" i="2"/>
  <c r="AH251" i="2"/>
  <c r="I264" i="6" s="1"/>
  <c r="AA251" i="2"/>
  <c r="AH249" i="2"/>
  <c r="AA249" i="2"/>
  <c r="AA247" i="2"/>
  <c r="AH247" i="2"/>
  <c r="V255" i="2"/>
  <c r="AJ255" i="2"/>
  <c r="K266" i="6" s="1"/>
  <c r="AK251" i="2"/>
  <c r="L264" i="6" s="1"/>
  <c r="AA250" i="2"/>
  <c r="O248" i="2"/>
  <c r="C33" i="6" s="1"/>
  <c r="H248" i="2"/>
  <c r="O253" i="2"/>
  <c r="C265" i="6" s="1"/>
  <c r="H253" i="2"/>
  <c r="O251" i="2"/>
  <c r="C264" i="6" s="1"/>
  <c r="H251" i="2"/>
  <c r="O249" i="2"/>
  <c r="C129" i="6" s="1"/>
  <c r="H249" i="2"/>
  <c r="AK253" i="2"/>
  <c r="L265" i="6" s="1"/>
  <c r="AA252" i="2"/>
  <c r="O250" i="2"/>
  <c r="C29" i="6" s="1"/>
  <c r="H250" i="2"/>
  <c r="U254" i="2"/>
  <c r="AH252" i="2"/>
  <c r="K254" i="2"/>
  <c r="L254" i="2"/>
  <c r="M254" i="2" s="1"/>
  <c r="O252" i="2"/>
  <c r="C10" i="6" s="1"/>
  <c r="H252" i="2"/>
  <c r="AK247" i="2"/>
  <c r="L127" i="6" s="1"/>
  <c r="P247" i="2"/>
  <c r="D127" i="6" s="1"/>
  <c r="Q247" i="2"/>
  <c r="AS247" i="2" s="1"/>
  <c r="AA255" i="2"/>
  <c r="AG255" i="2"/>
  <c r="AH255" i="2"/>
  <c r="I266" i="6" s="1"/>
  <c r="P254" i="2"/>
  <c r="D22" i="6" s="1"/>
  <c r="Q254" i="2"/>
  <c r="AK249" i="2"/>
  <c r="L129" i="6" s="1"/>
  <c r="AA248" i="2"/>
  <c r="AH250" i="2"/>
  <c r="AH248" i="2"/>
  <c r="BD231" i="2"/>
  <c r="BB231" i="2"/>
  <c r="Q258" i="6" s="1"/>
  <c r="BD229" i="2"/>
  <c r="BB229" i="2"/>
  <c r="Q128" i="6" s="1"/>
  <c r="BD233" i="2"/>
  <c r="BB233" i="2"/>
  <c r="Q259" i="6" s="1"/>
  <c r="BD230" i="2"/>
  <c r="BB230" i="2"/>
  <c r="Q31" i="6" s="1"/>
  <c r="AI235" i="2"/>
  <c r="J260" i="6" s="1"/>
  <c r="AT231" i="2"/>
  <c r="AJ228" i="2"/>
  <c r="K34" i="6" s="1"/>
  <c r="V228" i="2"/>
  <c r="AL235" i="2"/>
  <c r="AM235" i="2" s="1"/>
  <c r="AM233" i="2"/>
  <c r="AO229" i="2"/>
  <c r="H128" i="6" s="1"/>
  <c r="AT229" i="2"/>
  <c r="AY229" i="2" s="1"/>
  <c r="P128" i="6" s="1"/>
  <c r="AI227" i="2"/>
  <c r="J126" i="6" s="1"/>
  <c r="Q227" i="2"/>
  <c r="P227" i="2"/>
  <c r="D126" i="6" s="1"/>
  <c r="AS228" i="2"/>
  <c r="AK227" i="2"/>
  <c r="L126" i="6" s="1"/>
  <c r="AK230" i="2"/>
  <c r="L31" i="6" s="1"/>
  <c r="AM228" i="2"/>
  <c r="AO235" i="2"/>
  <c r="H260" i="6" s="1"/>
  <c r="AO233" i="2"/>
  <c r="AS235" i="2"/>
  <c r="AN234" i="2"/>
  <c r="G26" i="6" s="1"/>
  <c r="AM234" i="2"/>
  <c r="AN232" i="2"/>
  <c r="G23" i="6" s="1"/>
  <c r="AM232" i="2"/>
  <c r="AK231" i="2"/>
  <c r="L258" i="6" s="1"/>
  <c r="AM229" i="2"/>
  <c r="AS234" i="2"/>
  <c r="AJ232" i="2"/>
  <c r="K23" i="6" s="1"/>
  <c r="V232" i="2"/>
  <c r="R231" i="2"/>
  <c r="AO231" i="2" s="1"/>
  <c r="H258" i="6" s="1"/>
  <c r="AL231" i="2"/>
  <c r="AH241" i="2"/>
  <c r="AG241" i="2"/>
  <c r="V244" i="2"/>
  <c r="AJ244" i="2"/>
  <c r="K35" i="6" s="1"/>
  <c r="O245" i="2"/>
  <c r="C263" i="6" s="1"/>
  <c r="H245" i="2"/>
  <c r="O239" i="2"/>
  <c r="C261" i="6" s="1"/>
  <c r="H239" i="2"/>
  <c r="D240" i="2"/>
  <c r="L240" i="2"/>
  <c r="M240" i="2" s="1"/>
  <c r="O241" i="2"/>
  <c r="C198" i="6" s="1"/>
  <c r="H241" i="2"/>
  <c r="J244" i="2"/>
  <c r="D244" i="2"/>
  <c r="H237" i="2"/>
  <c r="U240" i="2"/>
  <c r="J237" i="2"/>
  <c r="D237" i="2"/>
  <c r="Q237" i="2"/>
  <c r="AL237" i="2"/>
  <c r="AG237" i="2"/>
  <c r="AA238" i="2"/>
  <c r="AJ238" i="2"/>
  <c r="K18" i="6" s="1"/>
  <c r="J239" i="2"/>
  <c r="D239" i="2"/>
  <c r="V239" i="2"/>
  <c r="J241" i="2"/>
  <c r="D241" i="2"/>
  <c r="U242" i="2"/>
  <c r="AJ241" i="2"/>
  <c r="K198" i="6" s="1"/>
  <c r="V241" i="2"/>
  <c r="AA245" i="2"/>
  <c r="Q243" i="2"/>
  <c r="R243" i="2" s="1"/>
  <c r="AH243" i="2"/>
  <c r="AG243" i="2"/>
  <c r="D245" i="2"/>
  <c r="J245" i="2"/>
  <c r="V245" i="2"/>
  <c r="Q238" i="2"/>
  <c r="R238" i="2" s="1"/>
  <c r="AH239" i="2"/>
  <c r="D243" i="2"/>
  <c r="H243" i="2"/>
  <c r="V243" i="2"/>
  <c r="AA243" i="2"/>
  <c r="AJ243" i="2"/>
  <c r="K262" i="6" s="1"/>
  <c r="AG244" i="2"/>
  <c r="AH244" i="2"/>
  <c r="I35" i="6" s="1"/>
  <c r="H238" i="2"/>
  <c r="AG239" i="2"/>
  <c r="Q240" i="2"/>
  <c r="AH240" i="2"/>
  <c r="Q242" i="2"/>
  <c r="AL242" i="2" s="1"/>
  <c r="AH242" i="2"/>
  <c r="L243" i="2"/>
  <c r="M243" i="2" s="1"/>
  <c r="H244" i="2"/>
  <c r="O244" i="2"/>
  <c r="C35" i="6" s="1"/>
  <c r="AA244" i="2"/>
  <c r="AG245" i="2"/>
  <c r="AH245" i="2"/>
  <c r="S257" i="6"/>
  <c r="E257" i="6"/>
  <c r="B257" i="6"/>
  <c r="A257" i="6"/>
  <c r="S36" i="6"/>
  <c r="B36" i="6"/>
  <c r="A36" i="6"/>
  <c r="S256" i="6"/>
  <c r="B256" i="6"/>
  <c r="A256" i="6"/>
  <c r="S72" i="6"/>
  <c r="B72" i="6"/>
  <c r="A72" i="6"/>
  <c r="S197" i="6"/>
  <c r="B197" i="6"/>
  <c r="A197" i="6"/>
  <c r="S95" i="6"/>
  <c r="B95" i="6"/>
  <c r="A95" i="6"/>
  <c r="S255" i="6"/>
  <c r="B255" i="6"/>
  <c r="A255" i="6"/>
  <c r="S30" i="6"/>
  <c r="B30" i="6"/>
  <c r="A30" i="6"/>
  <c r="S163" i="6"/>
  <c r="B163" i="6"/>
  <c r="A163" i="6"/>
  <c r="BA225" i="2"/>
  <c r="AZ225" i="2"/>
  <c r="AV225" i="2"/>
  <c r="AD225" i="2"/>
  <c r="AE225" i="2" s="1"/>
  <c r="Y225" i="2"/>
  <c r="F257" i="6" s="1"/>
  <c r="X225" i="2"/>
  <c r="Z225" i="2" s="1"/>
  <c r="S225" i="2"/>
  <c r="U225" i="2" s="1"/>
  <c r="E225" i="2"/>
  <c r="C225" i="2"/>
  <c r="B225" i="2"/>
  <c r="A225" i="2"/>
  <c r="BA224" i="2"/>
  <c r="AZ224" i="2"/>
  <c r="AV224" i="2"/>
  <c r="AD224" i="2"/>
  <c r="AF224" i="2" s="1"/>
  <c r="X224" i="2"/>
  <c r="Z224" i="2" s="1"/>
  <c r="S224" i="2"/>
  <c r="E224" i="2"/>
  <c r="G224" i="2" s="1"/>
  <c r="C224" i="2"/>
  <c r="D224" i="2" s="1"/>
  <c r="B224" i="2"/>
  <c r="A224" i="2"/>
  <c r="BA223" i="2"/>
  <c r="AZ223" i="2"/>
  <c r="AV223" i="2"/>
  <c r="AD223" i="2"/>
  <c r="AF223" i="2" s="1"/>
  <c r="Z223" i="2"/>
  <c r="X223" i="2"/>
  <c r="Y223" i="2" s="1"/>
  <c r="F256" i="6" s="1"/>
  <c r="S223" i="2"/>
  <c r="U223" i="2" s="1"/>
  <c r="E223" i="2"/>
  <c r="C223" i="2"/>
  <c r="D223" i="2" s="1"/>
  <c r="B223" i="2"/>
  <c r="A223" i="2"/>
  <c r="BA222" i="2"/>
  <c r="AZ222" i="2"/>
  <c r="AV222" i="2"/>
  <c r="AD222" i="2"/>
  <c r="X222" i="2"/>
  <c r="E72" i="6" s="1"/>
  <c r="S222" i="2"/>
  <c r="G222" i="2"/>
  <c r="H222" i="2" s="1"/>
  <c r="F222" i="2"/>
  <c r="E222" i="2"/>
  <c r="C222" i="2"/>
  <c r="D222" i="2" s="1"/>
  <c r="B222" i="2"/>
  <c r="A222" i="2"/>
  <c r="BA221" i="2"/>
  <c r="AZ221" i="2"/>
  <c r="AV221" i="2"/>
  <c r="AD221" i="2"/>
  <c r="AE221" i="2" s="1"/>
  <c r="X221" i="2"/>
  <c r="Z221" i="2" s="1"/>
  <c r="S221" i="2"/>
  <c r="U221" i="2" s="1"/>
  <c r="E221" i="2"/>
  <c r="G221" i="2" s="1"/>
  <c r="C221" i="2"/>
  <c r="D221" i="2" s="1"/>
  <c r="B221" i="2"/>
  <c r="A221" i="2"/>
  <c r="BA220" i="2"/>
  <c r="AZ220" i="2"/>
  <c r="AV220" i="2"/>
  <c r="AD220" i="2"/>
  <c r="AF220" i="2" s="1"/>
  <c r="X220" i="2"/>
  <c r="Z220" i="2" s="1"/>
  <c r="S220" i="2"/>
  <c r="T220" i="2" s="1"/>
  <c r="E220" i="2"/>
  <c r="G220" i="2" s="1"/>
  <c r="C220" i="2"/>
  <c r="D220" i="2" s="1"/>
  <c r="B220" i="2"/>
  <c r="A220" i="2"/>
  <c r="BA219" i="2"/>
  <c r="AZ219" i="2"/>
  <c r="AV219" i="2"/>
  <c r="AD219" i="2"/>
  <c r="AF219" i="2" s="1"/>
  <c r="Z219" i="2"/>
  <c r="X219" i="2"/>
  <c r="S219" i="2"/>
  <c r="U219" i="2" s="1"/>
  <c r="P219" i="2"/>
  <c r="D255" i="6" s="1"/>
  <c r="E219" i="2"/>
  <c r="G219" i="2" s="1"/>
  <c r="O219" i="2" s="1"/>
  <c r="Q219" i="2" s="1"/>
  <c r="R219" i="2" s="1"/>
  <c r="C219" i="2"/>
  <c r="J219" i="2" s="1"/>
  <c r="L219" i="2" s="1"/>
  <c r="M219" i="2" s="1"/>
  <c r="B219" i="2"/>
  <c r="A219" i="2"/>
  <c r="BA218" i="2"/>
  <c r="AZ218" i="2"/>
  <c r="AV218" i="2"/>
  <c r="AD218" i="2"/>
  <c r="AF218" i="2" s="1"/>
  <c r="X218" i="2"/>
  <c r="Y218" i="2" s="1"/>
  <c r="F30" i="6" s="1"/>
  <c r="S218" i="2"/>
  <c r="T218" i="2" s="1"/>
  <c r="F218" i="2"/>
  <c r="E218" i="2"/>
  <c r="G218" i="2" s="1"/>
  <c r="O218" i="2" s="1"/>
  <c r="C218" i="2"/>
  <c r="J218" i="2" s="1"/>
  <c r="L218" i="2" s="1"/>
  <c r="M218" i="2" s="1"/>
  <c r="B218" i="2"/>
  <c r="A218" i="2"/>
  <c r="BA217" i="2"/>
  <c r="AZ217" i="2"/>
  <c r="AV217" i="2"/>
  <c r="AD217" i="2"/>
  <c r="AE217" i="2" s="1"/>
  <c r="Z217" i="2"/>
  <c r="X217" i="2"/>
  <c r="Y217" i="2" s="1"/>
  <c r="F163" i="6" s="1"/>
  <c r="S217" i="2"/>
  <c r="T217" i="2" s="1"/>
  <c r="E217" i="2"/>
  <c r="G217" i="2" s="1"/>
  <c r="O217" i="2" s="1"/>
  <c r="C217" i="2"/>
  <c r="J217" i="2" s="1"/>
  <c r="L217" i="2" s="1"/>
  <c r="M217" i="2" s="1"/>
  <c r="B217" i="2"/>
  <c r="A217" i="2"/>
  <c r="AX229" i="2"/>
  <c r="AP234" i="2"/>
  <c r="AX233" i="2"/>
  <c r="AX231" i="2"/>
  <c r="AW259" i="2"/>
  <c r="AQ230" i="2"/>
  <c r="AW261" i="2"/>
  <c r="AQ229" i="2"/>
  <c r="AP259" i="2"/>
  <c r="AQ233" i="2"/>
  <c r="AQ235" i="2"/>
  <c r="AW235" i="2"/>
  <c r="AW263" i="2"/>
  <c r="AX257" i="2"/>
  <c r="AP263" i="2"/>
  <c r="AX230" i="2"/>
  <c r="AQ231" i="2"/>
  <c r="AW232" i="2"/>
  <c r="AQ257" i="2"/>
  <c r="AP232" i="2"/>
  <c r="AW234" i="2"/>
  <c r="AP261" i="2"/>
  <c r="M131" i="6" l="1"/>
  <c r="O26" i="6"/>
  <c r="M23" i="6"/>
  <c r="N152" i="6"/>
  <c r="O23" i="6"/>
  <c r="N258" i="6"/>
  <c r="M125" i="6"/>
  <c r="O125" i="6"/>
  <c r="O260" i="6"/>
  <c r="N260" i="6"/>
  <c r="N259" i="6"/>
  <c r="M135" i="6"/>
  <c r="N128" i="6"/>
  <c r="O131" i="6"/>
  <c r="N31" i="6"/>
  <c r="O135" i="6"/>
  <c r="M26" i="6"/>
  <c r="Q218" i="2"/>
  <c r="R218" i="2" s="1"/>
  <c r="P218" i="2"/>
  <c r="D30" i="6" s="1"/>
  <c r="AI249" i="2"/>
  <c r="J129" i="6" s="1"/>
  <c r="I129" i="6"/>
  <c r="AI245" i="2"/>
  <c r="J263" i="6" s="1"/>
  <c r="I263" i="6"/>
  <c r="P238" i="2"/>
  <c r="D18" i="6" s="1"/>
  <c r="C18" i="6"/>
  <c r="AI241" i="2"/>
  <c r="J198" i="6" s="1"/>
  <c r="I198" i="6"/>
  <c r="E163" i="6"/>
  <c r="AJ248" i="2"/>
  <c r="K33" i="6" s="1"/>
  <c r="V248" i="2"/>
  <c r="AK248" i="2" s="1"/>
  <c r="L33" i="6" s="1"/>
  <c r="P237" i="2"/>
  <c r="D164" i="6" s="1"/>
  <c r="C164" i="6"/>
  <c r="AI239" i="2"/>
  <c r="J261" i="6" s="1"/>
  <c r="I261" i="6"/>
  <c r="Y222" i="2"/>
  <c r="F72" i="6" s="1"/>
  <c r="E256" i="6"/>
  <c r="AI242" i="2"/>
  <c r="J43" i="6" s="1"/>
  <c r="I43" i="6"/>
  <c r="AI248" i="2"/>
  <c r="J33" i="6" s="1"/>
  <c r="I33" i="6"/>
  <c r="U217" i="2"/>
  <c r="V217" i="2" s="1"/>
  <c r="AK217" i="2" s="1"/>
  <c r="L163" i="6" s="1"/>
  <c r="Z222" i="2"/>
  <c r="R230" i="2"/>
  <c r="AL230" i="2"/>
  <c r="AS230" i="2"/>
  <c r="AT230" i="2" s="1"/>
  <c r="AI250" i="2"/>
  <c r="J29" i="6" s="1"/>
  <c r="I29" i="6"/>
  <c r="AI252" i="2"/>
  <c r="J10" i="6" s="1"/>
  <c r="I10" i="6"/>
  <c r="AI254" i="2"/>
  <c r="J22" i="6" s="1"/>
  <c r="I22" i="6"/>
  <c r="AJ252" i="2"/>
  <c r="K10" i="6" s="1"/>
  <c r="V252" i="2"/>
  <c r="AK252" i="2" s="1"/>
  <c r="L10" i="6" s="1"/>
  <c r="AI240" i="2"/>
  <c r="J92" i="6" s="1"/>
  <c r="I92" i="6"/>
  <c r="AH237" i="2"/>
  <c r="I164" i="6" s="1"/>
  <c r="AL218" i="2"/>
  <c r="E36" i="6"/>
  <c r="AE224" i="2"/>
  <c r="AF225" i="2"/>
  <c r="AI243" i="2"/>
  <c r="J262" i="6" s="1"/>
  <c r="I262" i="6"/>
  <c r="AI247" i="2"/>
  <c r="J127" i="6" s="1"/>
  <c r="I127" i="6"/>
  <c r="V250" i="2"/>
  <c r="AK250" i="2" s="1"/>
  <c r="L29" i="6" s="1"/>
  <c r="AJ250" i="2"/>
  <c r="K29" i="6" s="1"/>
  <c r="E95" i="6"/>
  <c r="AH238" i="2"/>
  <c r="AY233" i="2"/>
  <c r="P259" i="6" s="1"/>
  <c r="H259" i="6"/>
  <c r="P242" i="2"/>
  <c r="D43" i="6" s="1"/>
  <c r="C43" i="6"/>
  <c r="AR257" i="2"/>
  <c r="BD263" i="2"/>
  <c r="BB263" i="2"/>
  <c r="Q125" i="6" s="1"/>
  <c r="BD261" i="2"/>
  <c r="BB261" i="2"/>
  <c r="Q131" i="6" s="1"/>
  <c r="BD259" i="2"/>
  <c r="BB259" i="2"/>
  <c r="Q135" i="6" s="1"/>
  <c r="AO263" i="2"/>
  <c r="H125" i="6" s="1"/>
  <c r="AM259" i="2"/>
  <c r="AM261" i="2"/>
  <c r="AT260" i="2"/>
  <c r="AT263" i="2"/>
  <c r="AO259" i="2"/>
  <c r="H135" i="6" s="1"/>
  <c r="AN258" i="2"/>
  <c r="G90" i="6" s="1"/>
  <c r="AT262" i="2"/>
  <c r="AT261" i="2"/>
  <c r="AM260" i="2"/>
  <c r="AN260" i="2"/>
  <c r="G91" i="6" s="1"/>
  <c r="AT259" i="2"/>
  <c r="AO261" i="2"/>
  <c r="H131" i="6" s="1"/>
  <c r="AY257" i="2"/>
  <c r="P152" i="6" s="1"/>
  <c r="AM262" i="2"/>
  <c r="AN262" i="2"/>
  <c r="G93" i="6" s="1"/>
  <c r="P251" i="2"/>
  <c r="D264" i="6" s="1"/>
  <c r="Q251" i="2"/>
  <c r="P255" i="2"/>
  <c r="D266" i="6" s="1"/>
  <c r="Q255" i="2"/>
  <c r="P250" i="2"/>
  <c r="D29" i="6" s="1"/>
  <c r="Q250" i="2"/>
  <c r="AT247" i="2"/>
  <c r="R254" i="2"/>
  <c r="AS254" i="2"/>
  <c r="AL254" i="2"/>
  <c r="AI255" i="2"/>
  <c r="J266" i="6" s="1"/>
  <c r="P249" i="2"/>
  <c r="D129" i="6" s="1"/>
  <c r="Q249" i="2"/>
  <c r="P253" i="2"/>
  <c r="D265" i="6" s="1"/>
  <c r="Q253" i="2"/>
  <c r="AK255" i="2"/>
  <c r="L266" i="6" s="1"/>
  <c r="AI253" i="2"/>
  <c r="J265" i="6" s="1"/>
  <c r="R247" i="2"/>
  <c r="AN247" i="2"/>
  <c r="G127" i="6" s="1"/>
  <c r="AL247" i="2"/>
  <c r="P252" i="2"/>
  <c r="D10" i="6" s="1"/>
  <c r="Q252" i="2"/>
  <c r="V254" i="2"/>
  <c r="AJ254" i="2"/>
  <c r="K22" i="6" s="1"/>
  <c r="AI251" i="2"/>
  <c r="J264" i="6" s="1"/>
  <c r="P248" i="2"/>
  <c r="D33" i="6" s="1"/>
  <c r="Q248" i="2"/>
  <c r="AR231" i="2"/>
  <c r="AR235" i="2"/>
  <c r="AR233" i="2"/>
  <c r="BD234" i="2"/>
  <c r="BB234" i="2"/>
  <c r="Q26" i="6" s="1"/>
  <c r="BD232" i="2"/>
  <c r="BB232" i="2"/>
  <c r="Q23" i="6" s="1"/>
  <c r="BD235" i="2"/>
  <c r="BB235" i="2"/>
  <c r="Q260" i="6" s="1"/>
  <c r="AR229" i="2"/>
  <c r="AR230" i="2"/>
  <c r="BE229" i="2"/>
  <c r="BF229" i="2"/>
  <c r="BC229" i="2"/>
  <c r="R128" i="6" s="1"/>
  <c r="R227" i="2"/>
  <c r="AS227" i="2"/>
  <c r="AN227" i="2"/>
  <c r="G126" i="6" s="1"/>
  <c r="AL227" i="2"/>
  <c r="AM231" i="2"/>
  <c r="AY231" i="2"/>
  <c r="P258" i="6" s="1"/>
  <c r="AO234" i="2"/>
  <c r="H26" i="6" s="1"/>
  <c r="AT228" i="2"/>
  <c r="AK232" i="2"/>
  <c r="L23" i="6" s="1"/>
  <c r="AT234" i="2"/>
  <c r="AO232" i="2"/>
  <c r="H23" i="6" s="1"/>
  <c r="AT235" i="2"/>
  <c r="AK228" i="2"/>
  <c r="L34" i="6" s="1"/>
  <c r="AK243" i="2"/>
  <c r="L262" i="6" s="1"/>
  <c r="AK241" i="2"/>
  <c r="L198" i="6" s="1"/>
  <c r="K239" i="2"/>
  <c r="L239" i="2"/>
  <c r="M239" i="2" s="1"/>
  <c r="P241" i="2"/>
  <c r="D198" i="6" s="1"/>
  <c r="Q241" i="2"/>
  <c r="AS240" i="2"/>
  <c r="R240" i="2"/>
  <c r="AS243" i="2"/>
  <c r="AK239" i="2"/>
  <c r="L261" i="6" s="1"/>
  <c r="K244" i="2"/>
  <c r="L244" i="2"/>
  <c r="M244" i="2" s="1"/>
  <c r="AN243" i="2"/>
  <c r="G262" i="6" s="1"/>
  <c r="AS242" i="2"/>
  <c r="R242" i="2"/>
  <c r="AM242" i="2" s="1"/>
  <c r="AI244" i="2"/>
  <c r="J35" i="6" s="1"/>
  <c r="AJ242" i="2"/>
  <c r="K43" i="6" s="1"/>
  <c r="V242" i="2"/>
  <c r="AN237" i="2"/>
  <c r="G164" i="6" s="1"/>
  <c r="AS237" i="2"/>
  <c r="R237" i="2"/>
  <c r="AM237" i="2" s="1"/>
  <c r="AJ240" i="2"/>
  <c r="K92" i="6" s="1"/>
  <c r="V240" i="2"/>
  <c r="P245" i="2"/>
  <c r="D263" i="6" s="1"/>
  <c r="Q245" i="2"/>
  <c r="AK245" i="2"/>
  <c r="L263" i="6" s="1"/>
  <c r="P239" i="2"/>
  <c r="D261" i="6" s="1"/>
  <c r="Q239" i="2"/>
  <c r="P244" i="2"/>
  <c r="D35" i="6" s="1"/>
  <c r="Q244" i="2"/>
  <c r="AL240" i="2"/>
  <c r="AL238" i="2"/>
  <c r="K245" i="2"/>
  <c r="L245" i="2"/>
  <c r="M245" i="2" s="1"/>
  <c r="AL243" i="2"/>
  <c r="AM243" i="2" s="1"/>
  <c r="K241" i="2"/>
  <c r="L241" i="2"/>
  <c r="M241" i="2" s="1"/>
  <c r="AI237" i="2"/>
  <c r="J164" i="6" s="1"/>
  <c r="K237" i="2"/>
  <c r="L237" i="2"/>
  <c r="M237" i="2" s="1"/>
  <c r="AS238" i="2"/>
  <c r="AK244" i="2"/>
  <c r="L35" i="6" s="1"/>
  <c r="Q217" i="2"/>
  <c r="R217" i="2" s="1"/>
  <c r="P217" i="2"/>
  <c r="D163" i="6" s="1"/>
  <c r="C163" i="6"/>
  <c r="AE222" i="2"/>
  <c r="AF222" i="2"/>
  <c r="AG222" i="2" s="1"/>
  <c r="E197" i="6"/>
  <c r="F217" i="2"/>
  <c r="T223" i="2"/>
  <c r="T224" i="2"/>
  <c r="U224" i="2"/>
  <c r="V224" i="2" s="1"/>
  <c r="T225" i="2"/>
  <c r="AF217" i="2"/>
  <c r="AN217" i="2" s="1"/>
  <c r="G163" i="6" s="1"/>
  <c r="AE218" i="2"/>
  <c r="T219" i="2"/>
  <c r="AF221" i="2"/>
  <c r="AG221" i="2" s="1"/>
  <c r="C255" i="6"/>
  <c r="E30" i="6"/>
  <c r="Z218" i="2"/>
  <c r="AS218" i="2" s="1"/>
  <c r="AT218" i="2" s="1"/>
  <c r="F219" i="2"/>
  <c r="Y219" i="2"/>
  <c r="F255" i="6" s="1"/>
  <c r="E255" i="6"/>
  <c r="F223" i="2"/>
  <c r="G223" i="2"/>
  <c r="H223" i="2" s="1"/>
  <c r="G225" i="2"/>
  <c r="O225" i="2" s="1"/>
  <c r="C257" i="6" s="1"/>
  <c r="F225" i="2"/>
  <c r="C30" i="6"/>
  <c r="K218" i="2"/>
  <c r="AG223" i="2"/>
  <c r="AH223" i="2"/>
  <c r="I256" i="6" s="1"/>
  <c r="AG219" i="2"/>
  <c r="AL219" i="2"/>
  <c r="AM219" i="2" s="1"/>
  <c r="AN219" i="2"/>
  <c r="G255" i="6" s="1"/>
  <c r="AH219" i="2"/>
  <c r="U222" i="2"/>
  <c r="K217" i="2"/>
  <c r="AG220" i="2"/>
  <c r="AH220" i="2"/>
  <c r="V221" i="2"/>
  <c r="AJ221" i="2"/>
  <c r="K197" i="6" s="1"/>
  <c r="U220" i="2"/>
  <c r="H224" i="2"/>
  <c r="O224" i="2"/>
  <c r="C36" i="6" s="1"/>
  <c r="H220" i="2"/>
  <c r="O220" i="2"/>
  <c r="C95" i="6" s="1"/>
  <c r="AA221" i="2"/>
  <c r="K219" i="2"/>
  <c r="AA220" i="2"/>
  <c r="H221" i="2"/>
  <c r="O221" i="2"/>
  <c r="C197" i="6" s="1"/>
  <c r="AA224" i="2"/>
  <c r="AS219" i="2"/>
  <c r="AA219" i="2"/>
  <c r="O223" i="2"/>
  <c r="C256" i="6" s="1"/>
  <c r="AJ217" i="2"/>
  <c r="K163" i="6" s="1"/>
  <c r="V219" i="2"/>
  <c r="AE220" i="2"/>
  <c r="O222" i="2"/>
  <c r="C72" i="6" s="1"/>
  <c r="T222" i="2"/>
  <c r="AA222" i="2"/>
  <c r="J223" i="2"/>
  <c r="V223" i="2"/>
  <c r="D225" i="2"/>
  <c r="J225" i="2"/>
  <c r="AG225" i="2"/>
  <c r="AH225" i="2"/>
  <c r="I257" i="6" s="1"/>
  <c r="AA223" i="2"/>
  <c r="F221" i="2"/>
  <c r="Y221" i="2"/>
  <c r="F197" i="6" s="1"/>
  <c r="D217" i="2"/>
  <c r="AA217" i="2"/>
  <c r="D218" i="2"/>
  <c r="H218" i="2"/>
  <c r="AG218" i="2"/>
  <c r="AM218" i="2" s="1"/>
  <c r="D219" i="2"/>
  <c r="H219" i="2"/>
  <c r="AE219" i="2"/>
  <c r="AJ219" i="2"/>
  <c r="K255" i="6" s="1"/>
  <c r="F220" i="2"/>
  <c r="Y220" i="2"/>
  <c r="F95" i="6" s="1"/>
  <c r="T221" i="2"/>
  <c r="J222" i="2"/>
  <c r="AE223" i="2"/>
  <c r="AJ223" i="2"/>
  <c r="K256" i="6" s="1"/>
  <c r="F224" i="2"/>
  <c r="Y224" i="2"/>
  <c r="F36" i="6" s="1"/>
  <c r="AG224" i="2"/>
  <c r="AH224" i="2"/>
  <c r="I36" i="6" s="1"/>
  <c r="AA225" i="2"/>
  <c r="J220" i="2"/>
  <c r="J224" i="2"/>
  <c r="H225" i="2"/>
  <c r="U218" i="2"/>
  <c r="H217" i="2"/>
  <c r="J221" i="2"/>
  <c r="V225" i="2"/>
  <c r="AJ225" i="2"/>
  <c r="K257" i="6" s="1"/>
  <c r="AP243" i="2"/>
  <c r="AX263" i="2"/>
  <c r="AP219" i="2"/>
  <c r="AP217" i="2"/>
  <c r="AW237" i="2"/>
  <c r="AQ259" i="2"/>
  <c r="AP258" i="2"/>
  <c r="AP260" i="2"/>
  <c r="AW247" i="2"/>
  <c r="AX261" i="2"/>
  <c r="AP227" i="2"/>
  <c r="AP247" i="2"/>
  <c r="AQ261" i="2"/>
  <c r="AW262" i="2"/>
  <c r="AW219" i="2"/>
  <c r="AQ234" i="2"/>
  <c r="AW258" i="2"/>
  <c r="AX235" i="2"/>
  <c r="AQ232" i="2"/>
  <c r="AW260" i="2"/>
  <c r="AW227" i="2"/>
  <c r="AX234" i="2"/>
  <c r="AX232" i="2"/>
  <c r="AW243" i="2"/>
  <c r="AX259" i="2"/>
  <c r="AP237" i="2"/>
  <c r="AP262" i="2"/>
  <c r="AQ263" i="2"/>
  <c r="N125" i="6" l="1"/>
  <c r="M93" i="6"/>
  <c r="M164" i="6"/>
  <c r="O262" i="6"/>
  <c r="O126" i="6"/>
  <c r="N23" i="6"/>
  <c r="N26" i="6"/>
  <c r="N131" i="6"/>
  <c r="M127" i="6"/>
  <c r="M126" i="6"/>
  <c r="O127" i="6"/>
  <c r="M91" i="6"/>
  <c r="M90" i="6"/>
  <c r="N135" i="6"/>
  <c r="O164" i="6"/>
  <c r="M262" i="6"/>
  <c r="AM230" i="2"/>
  <c r="AN230" i="2"/>
  <c r="BC233" i="2"/>
  <c r="R259" i="6" s="1"/>
  <c r="AY259" i="2"/>
  <c r="P135" i="6" s="1"/>
  <c r="BF233" i="2"/>
  <c r="BE233" i="2"/>
  <c r="AH217" i="2"/>
  <c r="I163" i="6" s="1"/>
  <c r="AG217" i="2"/>
  <c r="AH221" i="2"/>
  <c r="I197" i="6" s="1"/>
  <c r="AY263" i="2"/>
  <c r="P125" i="6" s="1"/>
  <c r="AI238" i="2"/>
  <c r="J18" i="6" s="1"/>
  <c r="I18" i="6"/>
  <c r="AM227" i="2"/>
  <c r="O91" i="6"/>
  <c r="O90" i="6"/>
  <c r="O93" i="6"/>
  <c r="AR261" i="2"/>
  <c r="AR263" i="2"/>
  <c r="BD260" i="2"/>
  <c r="BB260" i="2"/>
  <c r="Q91" i="6" s="1"/>
  <c r="BD258" i="2"/>
  <c r="AY258" i="2"/>
  <c r="BB258" i="2"/>
  <c r="Q90" i="6" s="1"/>
  <c r="AR259" i="2"/>
  <c r="BD262" i="2"/>
  <c r="BB262" i="2"/>
  <c r="Q93" i="6" s="1"/>
  <c r="AO260" i="2"/>
  <c r="H91" i="6" s="1"/>
  <c r="AO258" i="2"/>
  <c r="H90" i="6" s="1"/>
  <c r="AY261" i="2"/>
  <c r="P131" i="6" s="1"/>
  <c r="BF257" i="2"/>
  <c r="BE257" i="2"/>
  <c r="BC257" i="2"/>
  <c r="R152" i="6" s="1"/>
  <c r="AO262" i="2"/>
  <c r="H93" i="6" s="1"/>
  <c r="BD247" i="2"/>
  <c r="BB247" i="2"/>
  <c r="Q127" i="6" s="1"/>
  <c r="R252" i="2"/>
  <c r="AL252" i="2"/>
  <c r="AS252" i="2"/>
  <c r="AM254" i="2"/>
  <c r="R250" i="2"/>
  <c r="AL250" i="2"/>
  <c r="AS250" i="2"/>
  <c r="R251" i="2"/>
  <c r="AN251" i="2"/>
  <c r="G264" i="6" s="1"/>
  <c r="AL251" i="2"/>
  <c r="AM251" i="2" s="1"/>
  <c r="AS251" i="2"/>
  <c r="R249" i="2"/>
  <c r="AN249" i="2"/>
  <c r="G129" i="6" s="1"/>
  <c r="AL249" i="2"/>
  <c r="AM249" i="2" s="1"/>
  <c r="AS249" i="2"/>
  <c r="AT254" i="2"/>
  <c r="R248" i="2"/>
  <c r="AL248" i="2"/>
  <c r="AS248" i="2"/>
  <c r="AK254" i="2"/>
  <c r="L22" i="6" s="1"/>
  <c r="AM247" i="2"/>
  <c r="R255" i="2"/>
  <c r="AS255" i="2"/>
  <c r="AN255" i="2"/>
  <c r="G266" i="6" s="1"/>
  <c r="AL255" i="2"/>
  <c r="AO247" i="2"/>
  <c r="H127" i="6" s="1"/>
  <c r="R253" i="2"/>
  <c r="AN253" i="2"/>
  <c r="G265" i="6" s="1"/>
  <c r="AL253" i="2"/>
  <c r="AS253" i="2"/>
  <c r="BD227" i="2"/>
  <c r="BB227" i="2"/>
  <c r="Q126" i="6" s="1"/>
  <c r="AR232" i="2"/>
  <c r="AR234" i="2"/>
  <c r="BE231" i="2"/>
  <c r="BF231" i="2"/>
  <c r="BC231" i="2"/>
  <c r="R258" i="6" s="1"/>
  <c r="AT227" i="2"/>
  <c r="AY227" i="2" s="1"/>
  <c r="P126" i="6" s="1"/>
  <c r="AY235" i="2"/>
  <c r="P260" i="6" s="1"/>
  <c r="AY234" i="2"/>
  <c r="P26" i="6" s="1"/>
  <c r="AO227" i="2"/>
  <c r="H126" i="6" s="1"/>
  <c r="AN228" i="2"/>
  <c r="G34" i="6" s="1"/>
  <c r="AY232" i="2"/>
  <c r="P23" i="6" s="1"/>
  <c r="BD237" i="2"/>
  <c r="BB237" i="2"/>
  <c r="Q164" i="6" s="1"/>
  <c r="BD243" i="2"/>
  <c r="BB243" i="2"/>
  <c r="Q262" i="6" s="1"/>
  <c r="AT238" i="2"/>
  <c r="R245" i="2"/>
  <c r="AN245" i="2"/>
  <c r="G263" i="6" s="1"/>
  <c r="AL245" i="2"/>
  <c r="AS245" i="2"/>
  <c r="AK242" i="2"/>
  <c r="L43" i="6" s="1"/>
  <c r="R241" i="2"/>
  <c r="AS241" i="2"/>
  <c r="AL241" i="2"/>
  <c r="AM241" i="2" s="1"/>
  <c r="AN241" i="2"/>
  <c r="G198" i="6" s="1"/>
  <c r="AM238" i="2"/>
  <c r="R239" i="2"/>
  <c r="AS239" i="2"/>
  <c r="AL239" i="2"/>
  <c r="AN239" i="2"/>
  <c r="G261" i="6" s="1"/>
  <c r="AT242" i="2"/>
  <c r="AT240" i="2"/>
  <c r="AM240" i="2"/>
  <c r="AK240" i="2"/>
  <c r="L92" i="6" s="1"/>
  <c r="AT237" i="2"/>
  <c r="AO243" i="2"/>
  <c r="H262" i="6" s="1"/>
  <c r="R244" i="2"/>
  <c r="AL244" i="2"/>
  <c r="AS244" i="2"/>
  <c r="AO237" i="2"/>
  <c r="H164" i="6" s="1"/>
  <c r="AT243" i="2"/>
  <c r="O255" i="6"/>
  <c r="M163" i="6"/>
  <c r="M255" i="6"/>
  <c r="AI220" i="2"/>
  <c r="J95" i="6" s="1"/>
  <c r="I95" i="6"/>
  <c r="AI219" i="2"/>
  <c r="J255" i="6" s="1"/>
  <c r="I255" i="6"/>
  <c r="AJ224" i="2"/>
  <c r="K36" i="6" s="1"/>
  <c r="AA218" i="2"/>
  <c r="AH222" i="2"/>
  <c r="I72" i="6" s="1"/>
  <c r="AS217" i="2"/>
  <c r="AN218" i="2"/>
  <c r="AL217" i="2"/>
  <c r="AM217" i="2" s="1"/>
  <c r="AH218" i="2"/>
  <c r="I30" i="6" s="1"/>
  <c r="BD219" i="2"/>
  <c r="BB219" i="2"/>
  <c r="Q255" i="6" s="1"/>
  <c r="P225" i="2"/>
  <c r="D257" i="6" s="1"/>
  <c r="Q225" i="2"/>
  <c r="AI223" i="2"/>
  <c r="J256" i="6" s="1"/>
  <c r="K221" i="2"/>
  <c r="L221" i="2"/>
  <c r="M221" i="2" s="1"/>
  <c r="AK225" i="2"/>
  <c r="L257" i="6" s="1"/>
  <c r="AJ218" i="2"/>
  <c r="K30" i="6" s="1"/>
  <c r="V218" i="2"/>
  <c r="L224" i="2"/>
  <c r="M224" i="2" s="1"/>
  <c r="K224" i="2"/>
  <c r="K222" i="2"/>
  <c r="L222" i="2"/>
  <c r="M222" i="2" s="1"/>
  <c r="AK224" i="2"/>
  <c r="L36" i="6" s="1"/>
  <c r="L225" i="2"/>
  <c r="M225" i="2" s="1"/>
  <c r="K225" i="2"/>
  <c r="L223" i="2"/>
  <c r="M223" i="2" s="1"/>
  <c r="K223" i="2"/>
  <c r="AT219" i="2"/>
  <c r="AI217" i="2"/>
  <c r="J163" i="6" s="1"/>
  <c r="AO217" i="2"/>
  <c r="H163" i="6" s="1"/>
  <c r="AI224" i="2"/>
  <c r="J36" i="6" s="1"/>
  <c r="AI221" i="2"/>
  <c r="J197" i="6" s="1"/>
  <c r="AI225" i="2"/>
  <c r="J257" i="6" s="1"/>
  <c r="AI222" i="2"/>
  <c r="J72" i="6" s="1"/>
  <c r="Q222" i="2"/>
  <c r="P222" i="2"/>
  <c r="D72" i="6" s="1"/>
  <c r="AT217" i="2"/>
  <c r="P220" i="2"/>
  <c r="D95" i="6" s="1"/>
  <c r="Q220" i="2"/>
  <c r="V220" i="2"/>
  <c r="AJ220" i="2"/>
  <c r="K95" i="6" s="1"/>
  <c r="V222" i="2"/>
  <c r="AJ222" i="2"/>
  <c r="K72" i="6" s="1"/>
  <c r="AK223" i="2"/>
  <c r="L256" i="6" s="1"/>
  <c r="K220" i="2"/>
  <c r="L220" i="2"/>
  <c r="M220" i="2" s="1"/>
  <c r="Q223" i="2"/>
  <c r="P223" i="2"/>
  <c r="D256" i="6" s="1"/>
  <c r="AK219" i="2"/>
  <c r="L255" i="6" s="1"/>
  <c r="P221" i="2"/>
  <c r="D197" i="6" s="1"/>
  <c r="Q221" i="2"/>
  <c r="P224" i="2"/>
  <c r="D36" i="6" s="1"/>
  <c r="Q224" i="2"/>
  <c r="AK221" i="2"/>
  <c r="L197" i="6" s="1"/>
  <c r="AO219" i="2"/>
  <c r="H255" i="6" s="1"/>
  <c r="AW245" i="2"/>
  <c r="AX247" i="2"/>
  <c r="AP245" i="2"/>
  <c r="AP251" i="2"/>
  <c r="AP241" i="2"/>
  <c r="AQ247" i="2"/>
  <c r="AQ262" i="2"/>
  <c r="AW239" i="2"/>
  <c r="AW253" i="2"/>
  <c r="AX260" i="2"/>
  <c r="AX237" i="2"/>
  <c r="AW251" i="2"/>
  <c r="AQ258" i="2"/>
  <c r="AP239" i="2"/>
  <c r="AW217" i="2"/>
  <c r="AW255" i="2"/>
  <c r="AQ243" i="2"/>
  <c r="AW249" i="2"/>
  <c r="AX262" i="2"/>
  <c r="AP218" i="2"/>
  <c r="AQ227" i="2"/>
  <c r="AX217" i="2"/>
  <c r="AW218" i="2"/>
  <c r="AX227" i="2"/>
  <c r="AX258" i="2"/>
  <c r="AP249" i="2"/>
  <c r="AQ217" i="2"/>
  <c r="AW228" i="2"/>
  <c r="AQ219" i="2"/>
  <c r="AX219" i="2"/>
  <c r="AP228" i="2"/>
  <c r="AW241" i="2"/>
  <c r="AQ260" i="2"/>
  <c r="AX243" i="2"/>
  <c r="AP255" i="2"/>
  <c r="AQ237" i="2"/>
  <c r="AP253" i="2"/>
  <c r="M265" i="6" l="1"/>
  <c r="N164" i="6"/>
  <c r="M266" i="6"/>
  <c r="N91" i="6"/>
  <c r="O198" i="6"/>
  <c r="M34" i="6"/>
  <c r="O34" i="6"/>
  <c r="M129" i="6"/>
  <c r="N126" i="6"/>
  <c r="O129" i="6"/>
  <c r="N262" i="6"/>
  <c r="O266" i="6"/>
  <c r="M261" i="6"/>
  <c r="N90" i="6"/>
  <c r="O264" i="6"/>
  <c r="O265" i="6"/>
  <c r="O261" i="6"/>
  <c r="N93" i="6"/>
  <c r="N127" i="6"/>
  <c r="M198" i="6"/>
  <c r="M264" i="6"/>
  <c r="M263" i="6"/>
  <c r="O263" i="6"/>
  <c r="BE259" i="2"/>
  <c r="BF259" i="2"/>
  <c r="BC263" i="2"/>
  <c r="R125" i="6" s="1"/>
  <c r="BE263" i="2"/>
  <c r="AI218" i="2"/>
  <c r="J30" i="6" s="1"/>
  <c r="BF263" i="2"/>
  <c r="G31" i="6"/>
  <c r="AO230" i="2"/>
  <c r="BC259" i="2"/>
  <c r="R135" i="6" s="1"/>
  <c r="BC258" i="2"/>
  <c r="R90" i="6" s="1"/>
  <c r="P90" i="6"/>
  <c r="AR258" i="2"/>
  <c r="AR262" i="2"/>
  <c r="AR260" i="2"/>
  <c r="BF261" i="2"/>
  <c r="BE261" i="2"/>
  <c r="BC261" i="2"/>
  <c r="R131" i="6" s="1"/>
  <c r="AY262" i="2"/>
  <c r="P93" i="6" s="1"/>
  <c r="BF258" i="2"/>
  <c r="BE258" i="2"/>
  <c r="AY260" i="2"/>
  <c r="P91" i="6" s="1"/>
  <c r="BD255" i="2"/>
  <c r="BB255" i="2"/>
  <c r="Q266" i="6" s="1"/>
  <c r="BD251" i="2"/>
  <c r="BB251" i="2"/>
  <c r="Q264" i="6" s="1"/>
  <c r="BD253" i="2"/>
  <c r="BB253" i="2"/>
  <c r="Q265" i="6" s="1"/>
  <c r="AR247" i="2"/>
  <c r="BD249" i="2"/>
  <c r="BB249" i="2"/>
  <c r="Q129" i="6" s="1"/>
  <c r="AT255" i="2"/>
  <c r="AY255" i="2" s="1"/>
  <c r="P266" i="6" s="1"/>
  <c r="AT251" i="2"/>
  <c r="AT253" i="2"/>
  <c r="AY253" i="2" s="1"/>
  <c r="P265" i="6" s="1"/>
  <c r="AM248" i="2"/>
  <c r="AN248" i="2"/>
  <c r="G33" i="6" s="1"/>
  <c r="AM250" i="2"/>
  <c r="AN250" i="2"/>
  <c r="G29" i="6" s="1"/>
  <c r="AT252" i="2"/>
  <c r="AY247" i="2"/>
  <c r="P127" i="6" s="1"/>
  <c r="AT248" i="2"/>
  <c r="AM253" i="2"/>
  <c r="AM255" i="2"/>
  <c r="AO249" i="2"/>
  <c r="H129" i="6" s="1"/>
  <c r="AO251" i="2"/>
  <c r="H264" i="6" s="1"/>
  <c r="AM252" i="2"/>
  <c r="AN252" i="2"/>
  <c r="G10" i="6" s="1"/>
  <c r="AT249" i="2"/>
  <c r="AY249" i="2" s="1"/>
  <c r="P129" i="6" s="1"/>
  <c r="AT250" i="2"/>
  <c r="AO253" i="2"/>
  <c r="H265" i="6" s="1"/>
  <c r="AO255" i="2"/>
  <c r="H266" i="6" s="1"/>
  <c r="AN254" i="2"/>
  <c r="G22" i="6" s="1"/>
  <c r="BD228" i="2"/>
  <c r="BB228" i="2"/>
  <c r="Q34" i="6" s="1"/>
  <c r="AR227" i="2"/>
  <c r="BE227" i="2"/>
  <c r="BF227" i="2"/>
  <c r="BC227" i="2"/>
  <c r="R126" i="6" s="1"/>
  <c r="BE232" i="2"/>
  <c r="BF232" i="2"/>
  <c r="BC232" i="2"/>
  <c r="R23" i="6" s="1"/>
  <c r="BE235" i="2"/>
  <c r="BF235" i="2"/>
  <c r="BC235" i="2"/>
  <c r="R260" i="6" s="1"/>
  <c r="AO228" i="2"/>
  <c r="H34" i="6" s="1"/>
  <c r="BE234" i="2"/>
  <c r="BF234" i="2"/>
  <c r="BC234" i="2"/>
  <c r="R26" i="6" s="1"/>
  <c r="BD239" i="2"/>
  <c r="BB239" i="2"/>
  <c r="Q261" i="6" s="1"/>
  <c r="BD245" i="2"/>
  <c r="BB245" i="2"/>
  <c r="Q263" i="6" s="1"/>
  <c r="BD241" i="2"/>
  <c r="BB241" i="2"/>
  <c r="Q198" i="6" s="1"/>
  <c r="AR237" i="2"/>
  <c r="AR243" i="2"/>
  <c r="AT239" i="2"/>
  <c r="AO241" i="2"/>
  <c r="H198" i="6" s="1"/>
  <c r="AN242" i="2"/>
  <c r="G43" i="6" s="1"/>
  <c r="AM244" i="2"/>
  <c r="AN244" i="2"/>
  <c r="G35" i="6" s="1"/>
  <c r="AT245" i="2"/>
  <c r="AN240" i="2"/>
  <c r="G92" i="6" s="1"/>
  <c r="AO239" i="2"/>
  <c r="H261" i="6" s="1"/>
  <c r="AN238" i="2"/>
  <c r="G18" i="6" s="1"/>
  <c r="AT241" i="2"/>
  <c r="AM245" i="2"/>
  <c r="AM239" i="2"/>
  <c r="AO245" i="2"/>
  <c r="H263" i="6" s="1"/>
  <c r="AY243" i="2"/>
  <c r="P262" i="6" s="1"/>
  <c r="AY237" i="2"/>
  <c r="P164" i="6" s="1"/>
  <c r="AT244" i="2"/>
  <c r="N255" i="6"/>
  <c r="N163" i="6"/>
  <c r="O30" i="6"/>
  <c r="AY218" i="2"/>
  <c r="P30" i="6" s="1"/>
  <c r="BD218" i="2"/>
  <c r="BB218" i="2"/>
  <c r="Q30" i="6" s="1"/>
  <c r="M30" i="6"/>
  <c r="O163" i="6"/>
  <c r="BD217" i="2"/>
  <c r="BB217" i="2"/>
  <c r="Q163" i="6" s="1"/>
  <c r="AO218" i="2"/>
  <c r="G30" i="6"/>
  <c r="AR219" i="2"/>
  <c r="AR217" i="2"/>
  <c r="R221" i="2"/>
  <c r="AN221" i="2"/>
  <c r="G197" i="6" s="1"/>
  <c r="AS221" i="2"/>
  <c r="AL221" i="2"/>
  <c r="R223" i="2"/>
  <c r="AN223" i="2"/>
  <c r="G256" i="6" s="1"/>
  <c r="AS223" i="2"/>
  <c r="AL223" i="2"/>
  <c r="AK220" i="2"/>
  <c r="L95" i="6" s="1"/>
  <c r="AK222" i="2"/>
  <c r="L72" i="6" s="1"/>
  <c r="R224" i="2"/>
  <c r="AL224" i="2"/>
  <c r="AS224" i="2"/>
  <c r="R220" i="2"/>
  <c r="AS220" i="2"/>
  <c r="AL220" i="2"/>
  <c r="AY219" i="2"/>
  <c r="P255" i="6" s="1"/>
  <c r="R222" i="2"/>
  <c r="AS222" i="2"/>
  <c r="AL222" i="2"/>
  <c r="AK218" i="2"/>
  <c r="L30" i="6" s="1"/>
  <c r="R225" i="2"/>
  <c r="AN225" i="2"/>
  <c r="G257" i="6" s="1"/>
  <c r="AS225" i="2"/>
  <c r="AL225" i="2"/>
  <c r="AY217" i="2"/>
  <c r="P163" i="6" s="1"/>
  <c r="AW238" i="2"/>
  <c r="AX255" i="2"/>
  <c r="AP238" i="2"/>
  <c r="AW248" i="2"/>
  <c r="AX245" i="2"/>
  <c r="AQ245" i="2"/>
  <c r="AP248" i="2"/>
  <c r="AQ249" i="2"/>
  <c r="AQ241" i="2"/>
  <c r="AX241" i="2"/>
  <c r="AW254" i="2"/>
  <c r="AQ218" i="2"/>
  <c r="AP254" i="2"/>
  <c r="AX251" i="2"/>
  <c r="AP250" i="2"/>
  <c r="AX249" i="2"/>
  <c r="AX218" i="2"/>
  <c r="AW223" i="2"/>
  <c r="AW242" i="2"/>
  <c r="AP221" i="2"/>
  <c r="AQ251" i="2"/>
  <c r="AP242" i="2"/>
  <c r="AP223" i="2"/>
  <c r="AW240" i="2"/>
  <c r="AW225" i="2"/>
  <c r="AP240" i="2"/>
  <c r="AX253" i="2"/>
  <c r="AW250" i="2"/>
  <c r="AQ239" i="2"/>
  <c r="AW221" i="2"/>
  <c r="AQ253" i="2"/>
  <c r="AX239" i="2"/>
  <c r="AP225" i="2"/>
  <c r="AQ255" i="2"/>
  <c r="AW244" i="2"/>
  <c r="AW252" i="2"/>
  <c r="AX228" i="2"/>
  <c r="AP244" i="2"/>
  <c r="AP252" i="2"/>
  <c r="AQ228" i="2"/>
  <c r="N34" i="6" l="1"/>
  <c r="M10" i="6"/>
  <c r="M35" i="6"/>
  <c r="O10" i="6"/>
  <c r="O35" i="6"/>
  <c r="N266" i="6"/>
  <c r="N265" i="6"/>
  <c r="N261" i="6"/>
  <c r="O29" i="6"/>
  <c r="M92" i="6"/>
  <c r="O92" i="6"/>
  <c r="M43" i="6"/>
  <c r="N264" i="6"/>
  <c r="O43" i="6"/>
  <c r="M29" i="6"/>
  <c r="M22" i="6"/>
  <c r="O22" i="6"/>
  <c r="N198" i="6"/>
  <c r="N129" i="6"/>
  <c r="M33" i="6"/>
  <c r="N263" i="6"/>
  <c r="O33" i="6"/>
  <c r="M18" i="6"/>
  <c r="O18" i="6"/>
  <c r="BE218" i="2"/>
  <c r="BF218" i="2"/>
  <c r="H31" i="6"/>
  <c r="AY230" i="2"/>
  <c r="BC218" i="2"/>
  <c r="R30" i="6" s="1"/>
  <c r="AM225" i="2"/>
  <c r="BF260" i="2"/>
  <c r="BE260" i="2"/>
  <c r="BC260" i="2"/>
  <c r="R91" i="6" s="1"/>
  <c r="BF262" i="2"/>
  <c r="BE262" i="2"/>
  <c r="BC262" i="2"/>
  <c r="R93" i="6" s="1"/>
  <c r="AR255" i="2"/>
  <c r="AR253" i="2"/>
  <c r="BD250" i="2"/>
  <c r="BB250" i="2"/>
  <c r="Q29" i="6" s="1"/>
  <c r="AR251" i="2"/>
  <c r="BD254" i="2"/>
  <c r="BB254" i="2"/>
  <c r="Q22" i="6" s="1"/>
  <c r="AR249" i="2"/>
  <c r="BD248" i="2"/>
  <c r="BB248" i="2"/>
  <c r="Q33" i="6" s="1"/>
  <c r="BD252" i="2"/>
  <c r="BB252" i="2"/>
  <c r="Q10" i="6" s="1"/>
  <c r="BF249" i="2"/>
  <c r="BE249" i="2"/>
  <c r="BC249" i="2"/>
  <c r="R129" i="6" s="1"/>
  <c r="BF255" i="2"/>
  <c r="BE255" i="2"/>
  <c r="BC255" i="2"/>
  <c r="R266" i="6" s="1"/>
  <c r="BF253" i="2"/>
  <c r="BE253" i="2"/>
  <c r="AO250" i="2"/>
  <c r="H29" i="6" s="1"/>
  <c r="BC253" i="2"/>
  <c r="R265" i="6" s="1"/>
  <c r="AY251" i="2"/>
  <c r="P264" i="6" s="1"/>
  <c r="AO254" i="2"/>
  <c r="H22" i="6" s="1"/>
  <c r="AO248" i="2"/>
  <c r="BF247" i="2"/>
  <c r="BE247" i="2"/>
  <c r="BC247" i="2"/>
  <c r="R127" i="6" s="1"/>
  <c r="AO252" i="2"/>
  <c r="AR228" i="2"/>
  <c r="AY228" i="2"/>
  <c r="P34" i="6" s="1"/>
  <c r="AR241" i="2"/>
  <c r="AR245" i="2"/>
  <c r="BD238" i="2"/>
  <c r="BB238" i="2"/>
  <c r="Q18" i="6" s="1"/>
  <c r="BD244" i="2"/>
  <c r="BB244" i="2"/>
  <c r="Q35" i="6" s="1"/>
  <c r="AR239" i="2"/>
  <c r="BD240" i="2"/>
  <c r="BB240" i="2"/>
  <c r="Q92" i="6" s="1"/>
  <c r="BD242" i="2"/>
  <c r="BB242" i="2"/>
  <c r="Q43" i="6" s="1"/>
  <c r="BF243" i="2"/>
  <c r="BE243" i="2"/>
  <c r="BC243" i="2"/>
  <c r="R262" i="6" s="1"/>
  <c r="AO238" i="2"/>
  <c r="H18" i="6" s="1"/>
  <c r="AO244" i="2"/>
  <c r="H35" i="6" s="1"/>
  <c r="AY241" i="2"/>
  <c r="P198" i="6" s="1"/>
  <c r="AY245" i="2"/>
  <c r="P263" i="6" s="1"/>
  <c r="AY239" i="2"/>
  <c r="P261" i="6" s="1"/>
  <c r="BE237" i="2"/>
  <c r="BF237" i="2"/>
  <c r="BC237" i="2"/>
  <c r="R164" i="6" s="1"/>
  <c r="AO240" i="2"/>
  <c r="AO242" i="2"/>
  <c r="M257" i="6"/>
  <c r="O197" i="6"/>
  <c r="O256" i="6"/>
  <c r="O257" i="6"/>
  <c r="M256" i="6"/>
  <c r="M197" i="6"/>
  <c r="N30" i="6"/>
  <c r="AR218" i="2"/>
  <c r="H30" i="6"/>
  <c r="BD221" i="2"/>
  <c r="BB221" i="2"/>
  <c r="Q197" i="6" s="1"/>
  <c r="BD223" i="2"/>
  <c r="BB223" i="2"/>
  <c r="Q256" i="6" s="1"/>
  <c r="BD225" i="2"/>
  <c r="BB225" i="2"/>
  <c r="Q257" i="6" s="1"/>
  <c r="BF219" i="2"/>
  <c r="BE219" i="2"/>
  <c r="BC219" i="2"/>
  <c r="R255" i="6" s="1"/>
  <c r="BF217" i="2"/>
  <c r="BE217" i="2"/>
  <c r="BC217" i="2"/>
  <c r="R163" i="6" s="1"/>
  <c r="AM220" i="2"/>
  <c r="AN220" i="2"/>
  <c r="G95" i="6" s="1"/>
  <c r="AN224" i="2"/>
  <c r="G36" i="6" s="1"/>
  <c r="AM224" i="2"/>
  <c r="AM223" i="2"/>
  <c r="AM221" i="2"/>
  <c r="AO225" i="2"/>
  <c r="H257" i="6" s="1"/>
  <c r="AT221" i="2"/>
  <c r="AT222" i="2"/>
  <c r="AT224" i="2"/>
  <c r="AT220" i="2"/>
  <c r="AT223" i="2"/>
  <c r="AY223" i="2" s="1"/>
  <c r="P256" i="6" s="1"/>
  <c r="AT225" i="2"/>
  <c r="AN222" i="2"/>
  <c r="G72" i="6" s="1"/>
  <c r="AM222" i="2"/>
  <c r="AO223" i="2"/>
  <c r="H256" i="6" s="1"/>
  <c r="AO221" i="2"/>
  <c r="H197" i="6" s="1"/>
  <c r="AX238" i="2"/>
  <c r="AW224" i="2"/>
  <c r="AQ240" i="2"/>
  <c r="AX244" i="2"/>
  <c r="AX250" i="2"/>
  <c r="AQ242" i="2"/>
  <c r="AQ238" i="2"/>
  <c r="AP224" i="2"/>
  <c r="AQ225" i="2"/>
  <c r="AQ252" i="2"/>
  <c r="AX254" i="2"/>
  <c r="AX240" i="2"/>
  <c r="AX221" i="2"/>
  <c r="AQ223" i="2"/>
  <c r="AQ244" i="2"/>
  <c r="AQ250" i="2"/>
  <c r="AQ248" i="2"/>
  <c r="AX223" i="2"/>
  <c r="AP222" i="2"/>
  <c r="AX242" i="2"/>
  <c r="AX248" i="2"/>
  <c r="AW222" i="2"/>
  <c r="AX252" i="2"/>
  <c r="AX225" i="2"/>
  <c r="AQ221" i="2"/>
  <c r="AQ254" i="2"/>
  <c r="AW220" i="2"/>
  <c r="AP220" i="2"/>
  <c r="N22" i="6" l="1"/>
  <c r="N33" i="6"/>
  <c r="N29" i="6"/>
  <c r="N35" i="6"/>
  <c r="N10" i="6"/>
  <c r="N18" i="6"/>
  <c r="N43" i="6"/>
  <c r="N92" i="6"/>
  <c r="AY252" i="2"/>
  <c r="P10" i="6" s="1"/>
  <c r="H10" i="6"/>
  <c r="AY248" i="2"/>
  <c r="P33" i="6" s="1"/>
  <c r="H33" i="6"/>
  <c r="P31" i="6"/>
  <c r="BE230" i="2"/>
  <c r="BF230" i="2"/>
  <c r="BC230" i="2"/>
  <c r="R31" i="6" s="1"/>
  <c r="AY240" i="2"/>
  <c r="P92" i="6" s="1"/>
  <c r="H92" i="6"/>
  <c r="AY242" i="2"/>
  <c r="P43" i="6" s="1"/>
  <c r="H43" i="6"/>
  <c r="AR254" i="2"/>
  <c r="AR252" i="2"/>
  <c r="AR248" i="2"/>
  <c r="AR250" i="2"/>
  <c r="BF251" i="2"/>
  <c r="BE251" i="2"/>
  <c r="BC251" i="2"/>
  <c r="R264" i="6" s="1"/>
  <c r="AY254" i="2"/>
  <c r="P22" i="6" s="1"/>
  <c r="AY250" i="2"/>
  <c r="P29" i="6" s="1"/>
  <c r="BE228" i="2"/>
  <c r="BF228" i="2"/>
  <c r="BC228" i="2"/>
  <c r="R34" i="6" s="1"/>
  <c r="AR242" i="2"/>
  <c r="AR244" i="2"/>
  <c r="AR240" i="2"/>
  <c r="AR238" i="2"/>
  <c r="BF239" i="2"/>
  <c r="BE239" i="2"/>
  <c r="BC239" i="2"/>
  <c r="R261" i="6" s="1"/>
  <c r="BF245" i="2"/>
  <c r="BE245" i="2"/>
  <c r="BC245" i="2"/>
  <c r="R263" i="6" s="1"/>
  <c r="BE241" i="2"/>
  <c r="BF241" i="2"/>
  <c r="BC241" i="2"/>
  <c r="R198" i="6" s="1"/>
  <c r="AY244" i="2"/>
  <c r="P35" i="6" s="1"/>
  <c r="AY238" i="2"/>
  <c r="P18" i="6" s="1"/>
  <c r="N256" i="6"/>
  <c r="M36" i="6"/>
  <c r="O36" i="6"/>
  <c r="M72" i="6"/>
  <c r="O72" i="6"/>
  <c r="M95" i="6"/>
  <c r="O95" i="6"/>
  <c r="N197" i="6"/>
  <c r="N257" i="6"/>
  <c r="AR223" i="2"/>
  <c r="BD224" i="2"/>
  <c r="BB224" i="2"/>
  <c r="Q36" i="6" s="1"/>
  <c r="BD222" i="2"/>
  <c r="BB222" i="2"/>
  <c r="Q72" i="6" s="1"/>
  <c r="BD220" i="2"/>
  <c r="BB220" i="2"/>
  <c r="Q95" i="6" s="1"/>
  <c r="AR221" i="2"/>
  <c r="AR225" i="2"/>
  <c r="BF223" i="2"/>
  <c r="BE223" i="2"/>
  <c r="BC223" i="2"/>
  <c r="R256" i="6" s="1"/>
  <c r="AY221" i="2"/>
  <c r="P197" i="6" s="1"/>
  <c r="AO224" i="2"/>
  <c r="AO222" i="2"/>
  <c r="H72" i="6" s="1"/>
  <c r="AO220" i="2"/>
  <c r="AY225" i="2"/>
  <c r="P257" i="6" s="1"/>
  <c r="AQ220" i="2"/>
  <c r="AQ222" i="2"/>
  <c r="AX222" i="2"/>
  <c r="AX220" i="2"/>
  <c r="AX224" i="2"/>
  <c r="AQ224" i="2"/>
  <c r="BC252" i="2" l="1"/>
  <c r="R10" i="6" s="1"/>
  <c r="BF242" i="2"/>
  <c r="BF252" i="2"/>
  <c r="BC240" i="2"/>
  <c r="R92" i="6" s="1"/>
  <c r="BF240" i="2"/>
  <c r="BC248" i="2"/>
  <c r="R33" i="6" s="1"/>
  <c r="BE240" i="2"/>
  <c r="BC242" i="2"/>
  <c r="R43" i="6" s="1"/>
  <c r="BE248" i="2"/>
  <c r="BE242" i="2"/>
  <c r="BF248" i="2"/>
  <c r="BE252" i="2"/>
  <c r="BF254" i="2"/>
  <c r="BE254" i="2"/>
  <c r="BC254" i="2"/>
  <c r="R22" i="6" s="1"/>
  <c r="BF250" i="2"/>
  <c r="BE250" i="2"/>
  <c r="BC250" i="2"/>
  <c r="R29" i="6" s="1"/>
  <c r="BF244" i="2"/>
  <c r="BE244" i="2"/>
  <c r="BC244" i="2"/>
  <c r="R35" i="6" s="1"/>
  <c r="BF238" i="2"/>
  <c r="BE238" i="2"/>
  <c r="BC238" i="2"/>
  <c r="R18" i="6" s="1"/>
  <c r="N72" i="6"/>
  <c r="N36" i="6"/>
  <c r="N95" i="6"/>
  <c r="AY224" i="2"/>
  <c r="P36" i="6" s="1"/>
  <c r="H36" i="6"/>
  <c r="AY220" i="2"/>
  <c r="P95" i="6" s="1"/>
  <c r="H95" i="6"/>
  <c r="AR222" i="2"/>
  <c r="AR224" i="2"/>
  <c r="AR220" i="2"/>
  <c r="BF225" i="2"/>
  <c r="BE225" i="2"/>
  <c r="BC225" i="2"/>
  <c r="R257" i="6" s="1"/>
  <c r="BF221" i="2"/>
  <c r="BE221" i="2"/>
  <c r="BC221" i="2"/>
  <c r="R197" i="6" s="1"/>
  <c r="AY222" i="2"/>
  <c r="P72" i="6" s="1"/>
  <c r="BE224" i="2" l="1"/>
  <c r="BF220" i="2"/>
  <c r="BC220" i="2"/>
  <c r="R95" i="6" s="1"/>
  <c r="BE220" i="2"/>
  <c r="BF224" i="2"/>
  <c r="BC224" i="2"/>
  <c r="R36" i="6" s="1"/>
  <c r="BF222" i="2"/>
  <c r="BE222" i="2"/>
  <c r="BC222" i="2"/>
  <c r="R72" i="6" s="1"/>
  <c r="S254" i="6" l="1"/>
  <c r="B254" i="6"/>
  <c r="A254" i="6"/>
  <c r="S28" i="6"/>
  <c r="B28" i="6"/>
  <c r="A28" i="6"/>
  <c r="S253" i="6"/>
  <c r="B253" i="6"/>
  <c r="A253" i="6"/>
  <c r="S41" i="6"/>
  <c r="B41" i="6"/>
  <c r="A41" i="6"/>
  <c r="S162" i="6"/>
  <c r="B162" i="6"/>
  <c r="A162" i="6"/>
  <c r="S47" i="6"/>
  <c r="B47" i="6"/>
  <c r="A47" i="6"/>
  <c r="S169" i="6"/>
  <c r="F169" i="6"/>
  <c r="B169" i="6"/>
  <c r="A169" i="6"/>
  <c r="S58" i="6"/>
  <c r="B58" i="6"/>
  <c r="A58" i="6"/>
  <c r="S142" i="6"/>
  <c r="B142" i="6"/>
  <c r="A142" i="6"/>
  <c r="S74" i="6"/>
  <c r="B74" i="6"/>
  <c r="A74" i="6"/>
  <c r="S252" i="6"/>
  <c r="B252" i="6"/>
  <c r="A252" i="6"/>
  <c r="S75" i="6"/>
  <c r="E75" i="6"/>
  <c r="B75" i="6"/>
  <c r="A75" i="6"/>
  <c r="S205" i="6"/>
  <c r="B205" i="6"/>
  <c r="A205" i="6"/>
  <c r="S46" i="6"/>
  <c r="B46" i="6"/>
  <c r="A46" i="6"/>
  <c r="S144" i="6"/>
  <c r="B144" i="6"/>
  <c r="A144" i="6"/>
  <c r="BA215" i="2"/>
  <c r="AZ215" i="2"/>
  <c r="AV215" i="2"/>
  <c r="AD215" i="2"/>
  <c r="AE215" i="2" s="1"/>
  <c r="X215" i="2"/>
  <c r="Y215" i="2" s="1"/>
  <c r="F254" i="6" s="1"/>
  <c r="S215" i="2"/>
  <c r="T215" i="2" s="1"/>
  <c r="E215" i="2"/>
  <c r="F215" i="2" s="1"/>
  <c r="C215" i="2"/>
  <c r="D215" i="2" s="1"/>
  <c r="B215" i="2"/>
  <c r="A215" i="2"/>
  <c r="BA214" i="2"/>
  <c r="AZ214" i="2"/>
  <c r="AV214" i="2"/>
  <c r="AD214" i="2"/>
  <c r="AE214" i="2" s="1"/>
  <c r="X214" i="2"/>
  <c r="Y214" i="2" s="1"/>
  <c r="F28" i="6" s="1"/>
  <c r="S214" i="2"/>
  <c r="T214" i="2" s="1"/>
  <c r="E214" i="2"/>
  <c r="F214" i="2" s="1"/>
  <c r="C214" i="2"/>
  <c r="D214" i="2" s="1"/>
  <c r="B214" i="2"/>
  <c r="A214" i="2"/>
  <c r="BA213" i="2"/>
  <c r="AZ213" i="2"/>
  <c r="AV213" i="2"/>
  <c r="AD213" i="2"/>
  <c r="AE213" i="2" s="1"/>
  <c r="X213" i="2"/>
  <c r="Y213" i="2" s="1"/>
  <c r="F253" i="6" s="1"/>
  <c r="S213" i="2"/>
  <c r="T213" i="2" s="1"/>
  <c r="E213" i="2"/>
  <c r="F213" i="2" s="1"/>
  <c r="C213" i="2"/>
  <c r="D213" i="2" s="1"/>
  <c r="B213" i="2"/>
  <c r="A213" i="2"/>
  <c r="BA212" i="2"/>
  <c r="AZ212" i="2"/>
  <c r="AV212" i="2"/>
  <c r="AD212" i="2"/>
  <c r="AE212" i="2" s="1"/>
  <c r="X212" i="2"/>
  <c r="Y212" i="2" s="1"/>
  <c r="F41" i="6" s="1"/>
  <c r="S212" i="2"/>
  <c r="T212" i="2" s="1"/>
  <c r="G212" i="2"/>
  <c r="H212" i="2" s="1"/>
  <c r="E212" i="2"/>
  <c r="F212" i="2" s="1"/>
  <c r="C212" i="2"/>
  <c r="D212" i="2" s="1"/>
  <c r="B212" i="2"/>
  <c r="A212" i="2"/>
  <c r="BA211" i="2"/>
  <c r="AZ211" i="2"/>
  <c r="AV211" i="2"/>
  <c r="AD211" i="2"/>
  <c r="AE211" i="2" s="1"/>
  <c r="X211" i="2"/>
  <c r="Y211" i="2" s="1"/>
  <c r="F162" i="6" s="1"/>
  <c r="S211" i="2"/>
  <c r="T211" i="2" s="1"/>
  <c r="G211" i="2"/>
  <c r="H211" i="2" s="1"/>
  <c r="E211" i="2"/>
  <c r="F211" i="2" s="1"/>
  <c r="C211" i="2"/>
  <c r="D211" i="2" s="1"/>
  <c r="B211" i="2"/>
  <c r="A211" i="2"/>
  <c r="BA210" i="2"/>
  <c r="AZ210" i="2"/>
  <c r="AV210" i="2"/>
  <c r="AD210" i="2"/>
  <c r="AE210" i="2" s="1"/>
  <c r="X210" i="2"/>
  <c r="Y210" i="2" s="1"/>
  <c r="F47" i="6" s="1"/>
  <c r="S210" i="2"/>
  <c r="T210" i="2" s="1"/>
  <c r="E210" i="2"/>
  <c r="F210" i="2" s="1"/>
  <c r="C210" i="2"/>
  <c r="D210" i="2" s="1"/>
  <c r="B210" i="2"/>
  <c r="A210" i="2"/>
  <c r="BA209" i="2"/>
  <c r="AZ209" i="2"/>
  <c r="AV209" i="2"/>
  <c r="AD209" i="2"/>
  <c r="AE209" i="2" s="1"/>
  <c r="X209" i="2"/>
  <c r="Y209" i="2" s="1"/>
  <c r="U209" i="2"/>
  <c r="S209" i="2"/>
  <c r="T209" i="2" s="1"/>
  <c r="G209" i="2"/>
  <c r="H209" i="2" s="1"/>
  <c r="E209" i="2"/>
  <c r="F209" i="2" s="1"/>
  <c r="C209" i="2"/>
  <c r="D209" i="2" s="1"/>
  <c r="B209" i="2"/>
  <c r="A209" i="2"/>
  <c r="BA208" i="2"/>
  <c r="AZ208" i="2"/>
  <c r="AV208" i="2"/>
  <c r="AD208" i="2"/>
  <c r="AE208" i="2" s="1"/>
  <c r="X208" i="2"/>
  <c r="Y208" i="2" s="1"/>
  <c r="F58" i="6" s="1"/>
  <c r="S208" i="2"/>
  <c r="T208" i="2" s="1"/>
  <c r="G208" i="2"/>
  <c r="H208" i="2" s="1"/>
  <c r="E208" i="2"/>
  <c r="F208" i="2" s="1"/>
  <c r="C208" i="2"/>
  <c r="D208" i="2" s="1"/>
  <c r="B208" i="2"/>
  <c r="A208" i="2"/>
  <c r="BA207" i="2"/>
  <c r="AZ207" i="2"/>
  <c r="AV207" i="2"/>
  <c r="AF207" i="2"/>
  <c r="AG207" i="2" s="1"/>
  <c r="AD207" i="2"/>
  <c r="AE207" i="2" s="1"/>
  <c r="X207" i="2"/>
  <c r="Z207" i="2" s="1"/>
  <c r="AA207" i="2" s="1"/>
  <c r="T207" i="2"/>
  <c r="S207" i="2"/>
  <c r="U207" i="2" s="1"/>
  <c r="E207" i="2"/>
  <c r="G207" i="2" s="1"/>
  <c r="C207" i="2"/>
  <c r="J207" i="2" s="1"/>
  <c r="B207" i="2"/>
  <c r="A207" i="2"/>
  <c r="BA206" i="2"/>
  <c r="AZ206" i="2"/>
  <c r="AV206" i="2"/>
  <c r="AD206" i="2"/>
  <c r="AF206" i="2" s="1"/>
  <c r="AG206" i="2" s="1"/>
  <c r="X206" i="2"/>
  <c r="E74" i="6" s="1"/>
  <c r="T206" i="2"/>
  <c r="S206" i="2"/>
  <c r="H206" i="2"/>
  <c r="G206" i="2"/>
  <c r="O206" i="2" s="1"/>
  <c r="C74" i="6" s="1"/>
  <c r="F206" i="2"/>
  <c r="E206" i="2"/>
  <c r="D206" i="2"/>
  <c r="C206" i="2"/>
  <c r="J206" i="2" s="1"/>
  <c r="B206" i="2"/>
  <c r="A206" i="2"/>
  <c r="BA205" i="2"/>
  <c r="AZ205" i="2"/>
  <c r="AV205" i="2"/>
  <c r="AD205" i="2"/>
  <c r="AF205" i="2" s="1"/>
  <c r="AG205" i="2" s="1"/>
  <c r="Z205" i="2"/>
  <c r="AA205" i="2" s="1"/>
  <c r="X205" i="2"/>
  <c r="Y205" i="2" s="1"/>
  <c r="F252" i="6" s="1"/>
  <c r="S205" i="2"/>
  <c r="U205" i="2" s="1"/>
  <c r="F205" i="2"/>
  <c r="E205" i="2"/>
  <c r="G205" i="2" s="1"/>
  <c r="C205" i="2"/>
  <c r="J205" i="2" s="1"/>
  <c r="B205" i="2"/>
  <c r="A205" i="2"/>
  <c r="BA204" i="2"/>
  <c r="AZ204" i="2"/>
  <c r="AV204" i="2"/>
  <c r="AD204" i="2"/>
  <c r="AF204" i="2" s="1"/>
  <c r="Y204" i="2"/>
  <c r="F75" i="6" s="1"/>
  <c r="X204" i="2"/>
  <c r="Z204" i="2" s="1"/>
  <c r="T204" i="2"/>
  <c r="S204" i="2"/>
  <c r="F204" i="2"/>
  <c r="E204" i="2"/>
  <c r="G204" i="2" s="1"/>
  <c r="C204" i="2"/>
  <c r="J204" i="2" s="1"/>
  <c r="B204" i="2"/>
  <c r="A204" i="2"/>
  <c r="BA203" i="2"/>
  <c r="AZ203" i="2"/>
  <c r="AV203" i="2"/>
  <c r="AD203" i="2"/>
  <c r="AF203" i="2" s="1"/>
  <c r="X203" i="2"/>
  <c r="Z203" i="2" s="1"/>
  <c r="S203" i="2"/>
  <c r="U203" i="2" s="1"/>
  <c r="E203" i="2"/>
  <c r="G203" i="2" s="1"/>
  <c r="C203" i="2"/>
  <c r="J203" i="2" s="1"/>
  <c r="B203" i="2"/>
  <c r="A203" i="2"/>
  <c r="BA202" i="2"/>
  <c r="AZ202" i="2"/>
  <c r="AV202" i="2"/>
  <c r="AE202" i="2"/>
  <c r="AD202" i="2"/>
  <c r="AF202" i="2" s="1"/>
  <c r="Y202" i="2"/>
  <c r="F46" i="6" s="1"/>
  <c r="X202" i="2"/>
  <c r="Z202" i="2" s="1"/>
  <c r="S202" i="2"/>
  <c r="U202" i="2" s="1"/>
  <c r="E202" i="2"/>
  <c r="G202" i="2" s="1"/>
  <c r="O202" i="2" s="1"/>
  <c r="C46" i="6" s="1"/>
  <c r="C202" i="2"/>
  <c r="J202" i="2" s="1"/>
  <c r="B202" i="2"/>
  <c r="A202" i="2"/>
  <c r="BA201" i="2"/>
  <c r="AZ201" i="2"/>
  <c r="AV201" i="2"/>
  <c r="AE201" i="2"/>
  <c r="AD201" i="2"/>
  <c r="AF201" i="2" s="1"/>
  <c r="AG201" i="2" s="1"/>
  <c r="Y201" i="2"/>
  <c r="F144" i="6" s="1"/>
  <c r="X201" i="2"/>
  <c r="Z201" i="2" s="1"/>
  <c r="AA201" i="2" s="1"/>
  <c r="S201" i="2"/>
  <c r="U201" i="2" s="1"/>
  <c r="AJ201" i="2" s="1"/>
  <c r="K144" i="6" s="1"/>
  <c r="J201" i="2"/>
  <c r="L201" i="2" s="1"/>
  <c r="M201" i="2" s="1"/>
  <c r="F201" i="2"/>
  <c r="E201" i="2"/>
  <c r="G201" i="2" s="1"/>
  <c r="O201" i="2" s="1"/>
  <c r="C144" i="6" s="1"/>
  <c r="C201" i="2"/>
  <c r="D201" i="2" s="1"/>
  <c r="B201" i="2"/>
  <c r="A201" i="2"/>
  <c r="AJ207" i="2" l="1"/>
  <c r="K142" i="6" s="1"/>
  <c r="V207" i="2"/>
  <c r="AK207" i="2" s="1"/>
  <c r="L142" i="6" s="1"/>
  <c r="L203" i="2"/>
  <c r="M203" i="2" s="1"/>
  <c r="K203" i="2"/>
  <c r="O205" i="2"/>
  <c r="C252" i="6" s="1"/>
  <c r="H205" i="2"/>
  <c r="L204" i="2"/>
  <c r="M204" i="2" s="1"/>
  <c r="K204" i="2"/>
  <c r="U206" i="2"/>
  <c r="V205" i="2"/>
  <c r="AK205" i="2" s="1"/>
  <c r="L252" i="6" s="1"/>
  <c r="L202" i="2"/>
  <c r="M202" i="2" s="1"/>
  <c r="K202" i="2"/>
  <c r="O207" i="2"/>
  <c r="C142" i="6" s="1"/>
  <c r="H207" i="2"/>
  <c r="H201" i="2"/>
  <c r="D202" i="2"/>
  <c r="D207" i="2"/>
  <c r="Z213" i="2"/>
  <c r="AF214" i="2"/>
  <c r="AG214" i="2" s="1"/>
  <c r="E254" i="6"/>
  <c r="E47" i="6"/>
  <c r="F202" i="2"/>
  <c r="AE205" i="2"/>
  <c r="F207" i="2"/>
  <c r="Z212" i="2"/>
  <c r="AF213" i="2"/>
  <c r="AG213" i="2" s="1"/>
  <c r="E252" i="6"/>
  <c r="K201" i="2"/>
  <c r="D203" i="2"/>
  <c r="H202" i="2"/>
  <c r="D204" i="2"/>
  <c r="Y206" i="2"/>
  <c r="F74" i="6" s="1"/>
  <c r="U211" i="2"/>
  <c r="T201" i="2"/>
  <c r="F203" i="2"/>
  <c r="D205" i="2"/>
  <c r="Z206" i="2"/>
  <c r="AA206" i="2" s="1"/>
  <c r="G210" i="2"/>
  <c r="H210" i="2" s="1"/>
  <c r="AF212" i="2"/>
  <c r="AG212" i="2" s="1"/>
  <c r="E162" i="6"/>
  <c r="Z211" i="2"/>
  <c r="E144" i="6"/>
  <c r="T202" i="2"/>
  <c r="AE206" i="2"/>
  <c r="Z210" i="2"/>
  <c r="AH210" i="2" s="1"/>
  <c r="I47" i="6" s="1"/>
  <c r="AF211" i="2"/>
  <c r="AG211" i="2" s="1"/>
  <c r="E41" i="6"/>
  <c r="T203" i="2"/>
  <c r="G215" i="2"/>
  <c r="H215" i="2" s="1"/>
  <c r="E142" i="6"/>
  <c r="AF210" i="2"/>
  <c r="AG210" i="2" s="1"/>
  <c r="E46" i="6"/>
  <c r="Y203" i="2"/>
  <c r="F205" i="6" s="1"/>
  <c r="T205" i="2"/>
  <c r="Y207" i="2"/>
  <c r="F142" i="6" s="1"/>
  <c r="U208" i="2"/>
  <c r="Z209" i="2"/>
  <c r="AA209" i="2" s="1"/>
  <c r="G214" i="2"/>
  <c r="H214" i="2" s="1"/>
  <c r="U215" i="2"/>
  <c r="AJ215" i="2" s="1"/>
  <c r="K254" i="6" s="1"/>
  <c r="E253" i="6"/>
  <c r="E58" i="6"/>
  <c r="AE203" i="2"/>
  <c r="Z208" i="2"/>
  <c r="AA208" i="2" s="1"/>
  <c r="AF209" i="2"/>
  <c r="AG209" i="2" s="1"/>
  <c r="G213" i="2"/>
  <c r="H213" i="2" s="1"/>
  <c r="Z215" i="2"/>
  <c r="E205" i="6"/>
  <c r="AE204" i="2"/>
  <c r="E28" i="6"/>
  <c r="AF208" i="2"/>
  <c r="AG208" i="2" s="1"/>
  <c r="U213" i="2"/>
  <c r="U214" i="2" s="1"/>
  <c r="Z214" i="2"/>
  <c r="AA214" i="2" s="1"/>
  <c r="AF215" i="2"/>
  <c r="AG215" i="2" s="1"/>
  <c r="E169" i="6"/>
  <c r="J214" i="2"/>
  <c r="O214" i="2"/>
  <c r="C28" i="6" s="1"/>
  <c r="AH214" i="2"/>
  <c r="I28" i="6" s="1"/>
  <c r="J215" i="2"/>
  <c r="O215" i="2"/>
  <c r="C254" i="6" s="1"/>
  <c r="AA215" i="2"/>
  <c r="AJ208" i="2"/>
  <c r="K58" i="6" s="1"/>
  <c r="AJ209" i="2"/>
  <c r="K169" i="6" s="1"/>
  <c r="J208" i="2"/>
  <c r="O208" i="2"/>
  <c r="C58" i="6" s="1"/>
  <c r="J209" i="2"/>
  <c r="O209" i="2"/>
  <c r="C169" i="6" s="1"/>
  <c r="J210" i="2"/>
  <c r="J211" i="2"/>
  <c r="O211" i="2"/>
  <c r="C162" i="6" s="1"/>
  <c r="J212" i="2"/>
  <c r="O212" i="2"/>
  <c r="C41" i="6" s="1"/>
  <c r="AH212" i="2"/>
  <c r="I41" i="6" s="1"/>
  <c r="J213" i="2"/>
  <c r="O213" i="2"/>
  <c r="C253" i="6" s="1"/>
  <c r="AH213" i="2"/>
  <c r="I253" i="6" s="1"/>
  <c r="U210" i="2"/>
  <c r="V208" i="2"/>
  <c r="AJ211" i="2"/>
  <c r="K162" i="6" s="1"/>
  <c r="U212" i="2"/>
  <c r="AJ213" i="2"/>
  <c r="K253" i="6" s="1"/>
  <c r="V209" i="2"/>
  <c r="V211" i="2"/>
  <c r="AA211" i="2"/>
  <c r="AA212" i="2"/>
  <c r="V213" i="2"/>
  <c r="AA213" i="2"/>
  <c r="AJ202" i="2"/>
  <c r="K46" i="6" s="1"/>
  <c r="V202" i="2"/>
  <c r="AG202" i="2"/>
  <c r="AH202" i="2"/>
  <c r="I46" i="6" s="1"/>
  <c r="AA204" i="2"/>
  <c r="L206" i="2"/>
  <c r="M206" i="2" s="1"/>
  <c r="K206" i="2"/>
  <c r="Q206" i="2"/>
  <c r="P206" i="2"/>
  <c r="D74" i="6" s="1"/>
  <c r="H203" i="2"/>
  <c r="O203" i="2"/>
  <c r="C205" i="6" s="1"/>
  <c r="AJ203" i="2"/>
  <c r="K205" i="6" s="1"/>
  <c r="V203" i="2"/>
  <c r="AG203" i="2"/>
  <c r="AH203" i="2"/>
  <c r="I205" i="6" s="1"/>
  <c r="L205" i="2"/>
  <c r="M205" i="2" s="1"/>
  <c r="K205" i="2"/>
  <c r="Q205" i="2"/>
  <c r="AN205" i="2" s="1"/>
  <c r="G252" i="6" s="1"/>
  <c r="P205" i="2"/>
  <c r="D252" i="6" s="1"/>
  <c r="AJ206" i="2"/>
  <c r="K74" i="6" s="1"/>
  <c r="V206" i="2"/>
  <c r="L207" i="2"/>
  <c r="M207" i="2" s="1"/>
  <c r="K207" i="2"/>
  <c r="Q201" i="2"/>
  <c r="R201" i="2" s="1"/>
  <c r="P201" i="2"/>
  <c r="D144" i="6" s="1"/>
  <c r="AA202" i="2"/>
  <c r="H204" i="2"/>
  <c r="O204" i="2"/>
  <c r="C75" i="6" s="1"/>
  <c r="U204" i="2"/>
  <c r="AG204" i="2"/>
  <c r="AH204" i="2"/>
  <c r="I75" i="6" s="1"/>
  <c r="V201" i="2"/>
  <c r="AN201" i="2"/>
  <c r="G144" i="6" s="1"/>
  <c r="AL201" i="2"/>
  <c r="AM201" i="2" s="1"/>
  <c r="AH201" i="2"/>
  <c r="Q202" i="2"/>
  <c r="R202" i="2" s="1"/>
  <c r="P202" i="2"/>
  <c r="D46" i="6" s="1"/>
  <c r="AA203" i="2"/>
  <c r="AH205" i="2"/>
  <c r="AH206" i="2"/>
  <c r="AH207" i="2"/>
  <c r="AJ205" i="2"/>
  <c r="K252" i="6" s="1"/>
  <c r="AP205" i="2"/>
  <c r="AP207" i="2"/>
  <c r="AP201" i="2"/>
  <c r="M144" i="6" l="1"/>
  <c r="M142" i="6"/>
  <c r="M252" i="6"/>
  <c r="AJ214" i="2"/>
  <c r="K28" i="6" s="1"/>
  <c r="V214" i="2"/>
  <c r="AH209" i="2"/>
  <c r="I169" i="6" s="1"/>
  <c r="AI201" i="2"/>
  <c r="J144" i="6" s="1"/>
  <c r="I144" i="6"/>
  <c r="AH208" i="2"/>
  <c r="I58" i="6" s="1"/>
  <c r="V215" i="2"/>
  <c r="AK215" i="2" s="1"/>
  <c r="L254" i="6" s="1"/>
  <c r="AH211" i="2"/>
  <c r="I162" i="6" s="1"/>
  <c r="AI207" i="2"/>
  <c r="J142" i="6" s="1"/>
  <c r="I142" i="6"/>
  <c r="AI205" i="2"/>
  <c r="J252" i="6" s="1"/>
  <c r="I252" i="6"/>
  <c r="AI206" i="2"/>
  <c r="J74" i="6" s="1"/>
  <c r="I74" i="6"/>
  <c r="AL205" i="2"/>
  <c r="AA210" i="2"/>
  <c r="AI210" i="2" s="1"/>
  <c r="J47" i="6" s="1"/>
  <c r="P207" i="2"/>
  <c r="D142" i="6" s="1"/>
  <c r="Q207" i="2"/>
  <c r="O210" i="2"/>
  <c r="C47" i="6" s="1"/>
  <c r="AH215" i="2"/>
  <c r="I254" i="6" s="1"/>
  <c r="P215" i="2"/>
  <c r="D254" i="6" s="1"/>
  <c r="Q215" i="2"/>
  <c r="Q214" i="2"/>
  <c r="P214" i="2"/>
  <c r="D28" i="6" s="1"/>
  <c r="L215" i="2"/>
  <c r="M215" i="2" s="1"/>
  <c r="K215" i="2"/>
  <c r="AK214" i="2"/>
  <c r="L28" i="6" s="1"/>
  <c r="AI215" i="2"/>
  <c r="J254" i="6" s="1"/>
  <c r="AI214" i="2"/>
  <c r="J28" i="6" s="1"/>
  <c r="L214" i="2"/>
  <c r="M214" i="2" s="1"/>
  <c r="K214" i="2"/>
  <c r="V212" i="2"/>
  <c r="AJ212" i="2"/>
  <c r="K41" i="6" s="1"/>
  <c r="AK208" i="2"/>
  <c r="L58" i="6" s="1"/>
  <c r="Q212" i="2"/>
  <c r="P212" i="2"/>
  <c r="D41" i="6" s="1"/>
  <c r="Q210" i="2"/>
  <c r="P210" i="2"/>
  <c r="D47" i="6" s="1"/>
  <c r="Q208" i="2"/>
  <c r="P208" i="2"/>
  <c r="D58" i="6" s="1"/>
  <c r="V210" i="2"/>
  <c r="AJ210" i="2"/>
  <c r="K47" i="6" s="1"/>
  <c r="L212" i="2"/>
  <c r="M212" i="2" s="1"/>
  <c r="K212" i="2"/>
  <c r="L211" i="2"/>
  <c r="M211" i="2" s="1"/>
  <c r="K211" i="2"/>
  <c r="L210" i="2"/>
  <c r="M210" i="2" s="1"/>
  <c r="K210" i="2"/>
  <c r="L209" i="2"/>
  <c r="M209" i="2" s="1"/>
  <c r="K209" i="2"/>
  <c r="AK213" i="2"/>
  <c r="L253" i="6" s="1"/>
  <c r="AI213" i="2"/>
  <c r="J253" i="6" s="1"/>
  <c r="AI212" i="2"/>
  <c r="J41" i="6" s="1"/>
  <c r="AI211" i="2"/>
  <c r="J162" i="6" s="1"/>
  <c r="AI209" i="2"/>
  <c r="J169" i="6" s="1"/>
  <c r="AI208" i="2"/>
  <c r="J58" i="6" s="1"/>
  <c r="Q209" i="2"/>
  <c r="P209" i="2"/>
  <c r="D169" i="6" s="1"/>
  <c r="AK209" i="2"/>
  <c r="L169" i="6" s="1"/>
  <c r="Q213" i="2"/>
  <c r="P213" i="2"/>
  <c r="D253" i="6" s="1"/>
  <c r="Q211" i="2"/>
  <c r="P211" i="2"/>
  <c r="D162" i="6" s="1"/>
  <c r="AK211" i="2"/>
  <c r="L162" i="6" s="1"/>
  <c r="L213" i="2"/>
  <c r="M213" i="2" s="1"/>
  <c r="K213" i="2"/>
  <c r="K208" i="2"/>
  <c r="L208" i="2"/>
  <c r="M208" i="2" s="1"/>
  <c r="AK201" i="2"/>
  <c r="L144" i="6" s="1"/>
  <c r="Q203" i="2"/>
  <c r="P203" i="2"/>
  <c r="D205" i="6" s="1"/>
  <c r="R206" i="2"/>
  <c r="AS206" i="2"/>
  <c r="AL206" i="2"/>
  <c r="AJ204" i="2"/>
  <c r="K75" i="6" s="1"/>
  <c r="V204" i="2"/>
  <c r="AS202" i="2"/>
  <c r="AI203" i="2"/>
  <c r="J205" i="6" s="1"/>
  <c r="AI202" i="2"/>
  <c r="J46" i="6" s="1"/>
  <c r="AK202" i="2"/>
  <c r="L46" i="6" s="1"/>
  <c r="AI204" i="2"/>
  <c r="J75" i="6" s="1"/>
  <c r="Q204" i="2"/>
  <c r="P204" i="2"/>
  <c r="D75" i="6" s="1"/>
  <c r="AS207" i="2"/>
  <c r="R207" i="2"/>
  <c r="AK206" i="2"/>
  <c r="L74" i="6" s="1"/>
  <c r="R205" i="2"/>
  <c r="AO205" i="2" s="1"/>
  <c r="H252" i="6" s="1"/>
  <c r="AS205" i="2"/>
  <c r="AK203" i="2"/>
  <c r="L205" i="6" s="1"/>
  <c r="AL202" i="2"/>
  <c r="AM205" i="2"/>
  <c r="AO201" i="2"/>
  <c r="H144" i="6" s="1"/>
  <c r="AS201" i="2"/>
  <c r="AW205" i="2"/>
  <c r="AQ201" i="2"/>
  <c r="AQ205" i="2"/>
  <c r="AW201" i="2"/>
  <c r="AQ207" i="2"/>
  <c r="AW207" i="2"/>
  <c r="O142" i="6" l="1"/>
  <c r="N142" i="6"/>
  <c r="O144" i="6"/>
  <c r="N252" i="6"/>
  <c r="N144" i="6"/>
  <c r="O252" i="6"/>
  <c r="AN207" i="2"/>
  <c r="G142" i="6" s="1"/>
  <c r="AL207" i="2"/>
  <c r="AM207" i="2" s="1"/>
  <c r="R214" i="2"/>
  <c r="AS214" i="2"/>
  <c r="AL214" i="2"/>
  <c r="R215" i="2"/>
  <c r="AL215" i="2"/>
  <c r="AM215" i="2" s="1"/>
  <c r="AS215" i="2"/>
  <c r="AN215" i="2"/>
  <c r="G254" i="6" s="1"/>
  <c r="R211" i="2"/>
  <c r="AL211" i="2"/>
  <c r="AM211" i="2" s="1"/>
  <c r="AN211" i="2"/>
  <c r="G162" i="6" s="1"/>
  <c r="AS211" i="2"/>
  <c r="AK212" i="2"/>
  <c r="L41" i="6" s="1"/>
  <c r="R209" i="2"/>
  <c r="AN209" i="2"/>
  <c r="G169" i="6" s="1"/>
  <c r="AS209" i="2"/>
  <c r="AL209" i="2"/>
  <c r="R208" i="2"/>
  <c r="AS208" i="2"/>
  <c r="AL208" i="2"/>
  <c r="R212" i="2"/>
  <c r="AS212" i="2"/>
  <c r="AL212" i="2"/>
  <c r="R213" i="2"/>
  <c r="AS213" i="2"/>
  <c r="AL213" i="2"/>
  <c r="AM213" i="2" s="1"/>
  <c r="AN213" i="2"/>
  <c r="G253" i="6" s="1"/>
  <c r="AK210" i="2"/>
  <c r="L47" i="6" s="1"/>
  <c r="R210" i="2"/>
  <c r="AS210" i="2"/>
  <c r="AL210" i="2"/>
  <c r="AR207" i="2"/>
  <c r="BD201" i="2"/>
  <c r="BB201" i="2"/>
  <c r="Q144" i="6" s="1"/>
  <c r="AR205" i="2"/>
  <c r="AR201" i="2"/>
  <c r="BD205" i="2"/>
  <c r="BB205" i="2"/>
  <c r="Q252" i="6" s="1"/>
  <c r="BD207" i="2"/>
  <c r="BB207" i="2"/>
  <c r="Q142" i="6" s="1"/>
  <c r="AM202" i="2"/>
  <c r="R204" i="2"/>
  <c r="AL204" i="2"/>
  <c r="AS204" i="2"/>
  <c r="AT201" i="2"/>
  <c r="AY201" i="2" s="1"/>
  <c r="P144" i="6" s="1"/>
  <c r="AT202" i="2"/>
  <c r="AN206" i="2"/>
  <c r="G74" i="6" s="1"/>
  <c r="AM206" i="2"/>
  <c r="R203" i="2"/>
  <c r="AS203" i="2"/>
  <c r="AL203" i="2"/>
  <c r="AN203" i="2"/>
  <c r="G205" i="6" s="1"/>
  <c r="AT205" i="2"/>
  <c r="AY205" i="2" s="1"/>
  <c r="P252" i="6" s="1"/>
  <c r="AT207" i="2"/>
  <c r="AT206" i="2"/>
  <c r="AK204" i="2"/>
  <c r="L75" i="6" s="1"/>
  <c r="AP211" i="2"/>
  <c r="AP209" i="2"/>
  <c r="AP213" i="2"/>
  <c r="AW211" i="2"/>
  <c r="AW203" i="2"/>
  <c r="AP206" i="2"/>
  <c r="AW209" i="2"/>
  <c r="AW213" i="2"/>
  <c r="AX207" i="2"/>
  <c r="AW206" i="2"/>
  <c r="AX205" i="2"/>
  <c r="AP215" i="2"/>
  <c r="AX201" i="2"/>
  <c r="AP203" i="2"/>
  <c r="AW215" i="2"/>
  <c r="O254" i="6" l="1"/>
  <c r="M205" i="6"/>
  <c r="M254" i="6"/>
  <c r="O74" i="6"/>
  <c r="O253" i="6"/>
  <c r="O169" i="6"/>
  <c r="M74" i="6"/>
  <c r="O205" i="6"/>
  <c r="O162" i="6"/>
  <c r="M253" i="6"/>
  <c r="M169" i="6"/>
  <c r="M162" i="6"/>
  <c r="AO207" i="2"/>
  <c r="H142" i="6" s="1"/>
  <c r="BD215" i="2"/>
  <c r="BB215" i="2"/>
  <c r="Q254" i="6" s="1"/>
  <c r="AT215" i="2"/>
  <c r="AT214" i="2"/>
  <c r="AO215" i="2"/>
  <c r="H254" i="6" s="1"/>
  <c r="AM214" i="2"/>
  <c r="AN214" i="2"/>
  <c r="G28" i="6" s="1"/>
  <c r="BD213" i="2"/>
  <c r="BB213" i="2"/>
  <c r="Q253" i="6" s="1"/>
  <c r="BD209" i="2"/>
  <c r="BB209" i="2"/>
  <c r="Q169" i="6" s="1"/>
  <c r="BD211" i="2"/>
  <c r="BB211" i="2"/>
  <c r="Q162" i="6" s="1"/>
  <c r="AT210" i="2"/>
  <c r="AT212" i="2"/>
  <c r="AT213" i="2"/>
  <c r="AM209" i="2"/>
  <c r="AN208" i="2"/>
  <c r="G58" i="6" s="1"/>
  <c r="AM208" i="2"/>
  <c r="AT209" i="2"/>
  <c r="AT211" i="2"/>
  <c r="AM210" i="2"/>
  <c r="AN210" i="2"/>
  <c r="G47" i="6" s="1"/>
  <c r="AO213" i="2"/>
  <c r="H253" i="6" s="1"/>
  <c r="AM212" i="2"/>
  <c r="AN212" i="2"/>
  <c r="G41" i="6" s="1"/>
  <c r="AT208" i="2"/>
  <c r="AO209" i="2"/>
  <c r="H169" i="6" s="1"/>
  <c r="AO211" i="2"/>
  <c r="H162" i="6" s="1"/>
  <c r="BD206" i="2"/>
  <c r="BB206" i="2"/>
  <c r="Q74" i="6" s="1"/>
  <c r="BD203" i="2"/>
  <c r="BB203" i="2"/>
  <c r="Q205" i="6" s="1"/>
  <c r="BE201" i="2"/>
  <c r="BF201" i="2"/>
  <c r="BC201" i="2"/>
  <c r="R144" i="6" s="1"/>
  <c r="BE205" i="2"/>
  <c r="BF205" i="2"/>
  <c r="BC205" i="2"/>
  <c r="R252" i="6" s="1"/>
  <c r="AO203" i="2"/>
  <c r="H205" i="6" s="1"/>
  <c r="AT204" i="2"/>
  <c r="AN202" i="2"/>
  <c r="G46" i="6" s="1"/>
  <c r="AM203" i="2"/>
  <c r="AO206" i="2"/>
  <c r="H74" i="6" s="1"/>
  <c r="AN204" i="2"/>
  <c r="G75" i="6" s="1"/>
  <c r="AM204" i="2"/>
  <c r="AT203" i="2"/>
  <c r="AY207" i="2"/>
  <c r="P142" i="6" s="1"/>
  <c r="AX213" i="2"/>
  <c r="AQ206" i="2"/>
  <c r="AP204" i="2"/>
  <c r="AX211" i="2"/>
  <c r="AX209" i="2"/>
  <c r="AW204" i="2"/>
  <c r="AQ213" i="2"/>
  <c r="AX203" i="2"/>
  <c r="AP214" i="2"/>
  <c r="AQ209" i="2"/>
  <c r="AX206" i="2"/>
  <c r="AQ211" i="2"/>
  <c r="AQ215" i="2"/>
  <c r="AQ203" i="2"/>
  <c r="AW208" i="2"/>
  <c r="AP208" i="2"/>
  <c r="AW202" i="2"/>
  <c r="AP202" i="2"/>
  <c r="AW212" i="2"/>
  <c r="AP212" i="2"/>
  <c r="AW210" i="2"/>
  <c r="AP210" i="2"/>
  <c r="AX215" i="2"/>
  <c r="AW214" i="2"/>
  <c r="O28" i="6" l="1"/>
  <c r="M47" i="6"/>
  <c r="O47" i="6"/>
  <c r="M41" i="6"/>
  <c r="O41" i="6"/>
  <c r="M46" i="6"/>
  <c r="O46" i="6"/>
  <c r="M58" i="6"/>
  <c r="O58" i="6"/>
  <c r="N205" i="6"/>
  <c r="N254" i="6"/>
  <c r="N162" i="6"/>
  <c r="N169" i="6"/>
  <c r="M28" i="6"/>
  <c r="N253" i="6"/>
  <c r="O75" i="6"/>
  <c r="M75" i="6"/>
  <c r="N74" i="6"/>
  <c r="BD214" i="2"/>
  <c r="BB214" i="2"/>
  <c r="Q28" i="6" s="1"/>
  <c r="AR215" i="2"/>
  <c r="AO214" i="2"/>
  <c r="AY215" i="2"/>
  <c r="P254" i="6" s="1"/>
  <c r="BD210" i="2"/>
  <c r="BB210" i="2"/>
  <c r="Q47" i="6" s="1"/>
  <c r="BD212" i="2"/>
  <c r="BB212" i="2"/>
  <c r="Q41" i="6" s="1"/>
  <c r="BD208" i="2"/>
  <c r="BB208" i="2"/>
  <c r="Q58" i="6" s="1"/>
  <c r="AR211" i="2"/>
  <c r="AR209" i="2"/>
  <c r="AR213" i="2"/>
  <c r="AO210" i="2"/>
  <c r="H47" i="6" s="1"/>
  <c r="AO212" i="2"/>
  <c r="AO208" i="2"/>
  <c r="H58" i="6" s="1"/>
  <c r="AY211" i="2"/>
  <c r="P162" i="6" s="1"/>
  <c r="AY209" i="2"/>
  <c r="P169" i="6" s="1"/>
  <c r="AY213" i="2"/>
  <c r="P253" i="6" s="1"/>
  <c r="BD204" i="2"/>
  <c r="BB204" i="2"/>
  <c r="Q75" i="6" s="1"/>
  <c r="AR206" i="2"/>
  <c r="AR203" i="2"/>
  <c r="BD202" i="2"/>
  <c r="BB202" i="2"/>
  <c r="Q46" i="6" s="1"/>
  <c r="AO204" i="2"/>
  <c r="H75" i="6" s="1"/>
  <c r="BE207" i="2"/>
  <c r="BF207" i="2"/>
  <c r="BC207" i="2"/>
  <c r="R142" i="6" s="1"/>
  <c r="AY203" i="2"/>
  <c r="P205" i="6" s="1"/>
  <c r="AY206" i="2"/>
  <c r="P74" i="6" s="1"/>
  <c r="AO202" i="2"/>
  <c r="H46" i="6" s="1"/>
  <c r="AX214" i="2"/>
  <c r="AQ212" i="2"/>
  <c r="AX210" i="2"/>
  <c r="AQ210" i="2"/>
  <c r="AX208" i="2"/>
  <c r="AQ208" i="2"/>
  <c r="AX202" i="2"/>
  <c r="AQ202" i="2"/>
  <c r="AX204" i="2"/>
  <c r="AQ214" i="2"/>
  <c r="AQ204" i="2"/>
  <c r="AX212" i="2"/>
  <c r="N75" i="6" l="1"/>
  <c r="N28" i="6"/>
  <c r="N46" i="6"/>
  <c r="N58" i="6"/>
  <c r="N47" i="6"/>
  <c r="N41" i="6"/>
  <c r="AY214" i="2"/>
  <c r="P28" i="6" s="1"/>
  <c r="H28" i="6"/>
  <c r="AY212" i="2"/>
  <c r="P41" i="6" s="1"/>
  <c r="H41" i="6"/>
  <c r="AR214" i="2"/>
  <c r="BF215" i="2"/>
  <c r="BE215" i="2"/>
  <c r="BC215" i="2"/>
  <c r="R254" i="6" s="1"/>
  <c r="AR208" i="2"/>
  <c r="AR210" i="2"/>
  <c r="AR212" i="2"/>
  <c r="BF209" i="2"/>
  <c r="BE209" i="2"/>
  <c r="BC209" i="2"/>
  <c r="R169" i="6" s="1"/>
  <c r="BF211" i="2"/>
  <c r="BE211" i="2"/>
  <c r="BC211" i="2"/>
  <c r="R162" i="6" s="1"/>
  <c r="AY208" i="2"/>
  <c r="P58" i="6" s="1"/>
  <c r="AY210" i="2"/>
  <c r="P47" i="6" s="1"/>
  <c r="BF213" i="2"/>
  <c r="BE213" i="2"/>
  <c r="BC213" i="2"/>
  <c r="R253" i="6" s="1"/>
  <c r="AR204" i="2"/>
  <c r="AR202" i="2"/>
  <c r="BE206" i="2"/>
  <c r="BF206" i="2"/>
  <c r="BC206" i="2"/>
  <c r="R74" i="6" s="1"/>
  <c r="BE203" i="2"/>
  <c r="BF203" i="2"/>
  <c r="BC203" i="2"/>
  <c r="R205" i="6" s="1"/>
  <c r="AY204" i="2"/>
  <c r="P75" i="6" s="1"/>
  <c r="AY202" i="2"/>
  <c r="P46" i="6" s="1"/>
  <c r="BE212" i="2" l="1"/>
  <c r="BC214" i="2"/>
  <c r="R28" i="6" s="1"/>
  <c r="BF212" i="2"/>
  <c r="BE214" i="2"/>
  <c r="BF214" i="2"/>
  <c r="BC212" i="2"/>
  <c r="R41" i="6" s="1"/>
  <c r="BF210" i="2"/>
  <c r="BE210" i="2"/>
  <c r="BC210" i="2"/>
  <c r="R47" i="6" s="1"/>
  <c r="BF208" i="2"/>
  <c r="BE208" i="2"/>
  <c r="BC208" i="2"/>
  <c r="R58" i="6" s="1"/>
  <c r="BE202" i="2"/>
  <c r="BF202" i="2"/>
  <c r="BC202" i="2"/>
  <c r="R46" i="6" s="1"/>
  <c r="BE204" i="2"/>
  <c r="BF204" i="2"/>
  <c r="BC204" i="2"/>
  <c r="R75" i="6" s="1"/>
  <c r="S251" i="6" l="1"/>
  <c r="B251" i="6"/>
  <c r="A251" i="6"/>
  <c r="S96" i="6"/>
  <c r="B96" i="6"/>
  <c r="A96" i="6"/>
  <c r="S250" i="6"/>
  <c r="B250" i="6"/>
  <c r="A250" i="6"/>
  <c r="S94" i="6"/>
  <c r="E94" i="6"/>
  <c r="B94" i="6"/>
  <c r="A94" i="6"/>
  <c r="S249" i="6"/>
  <c r="B249" i="6"/>
  <c r="A249" i="6"/>
  <c r="S80" i="6"/>
  <c r="B80" i="6"/>
  <c r="A80" i="6"/>
  <c r="S248" i="6"/>
  <c r="B248" i="6"/>
  <c r="A248" i="6"/>
  <c r="BA199" i="2"/>
  <c r="AZ199" i="2"/>
  <c r="AV199" i="2"/>
  <c r="AD199" i="2"/>
  <c r="AF199" i="2" s="1"/>
  <c r="AG199" i="2" s="1"/>
  <c r="X199" i="2"/>
  <c r="Z199" i="2" s="1"/>
  <c r="AA199" i="2" s="1"/>
  <c r="U199" i="2"/>
  <c r="AJ199" i="2" s="1"/>
  <c r="K251" i="6" s="1"/>
  <c r="T199" i="2"/>
  <c r="S199" i="2"/>
  <c r="E199" i="2"/>
  <c r="G199" i="2" s="1"/>
  <c r="O199" i="2" s="1"/>
  <c r="C251" i="6" s="1"/>
  <c r="C199" i="2"/>
  <c r="J199" i="2" s="1"/>
  <c r="B199" i="2"/>
  <c r="A199" i="2"/>
  <c r="BA198" i="2"/>
  <c r="AZ198" i="2"/>
  <c r="AV198" i="2"/>
  <c r="AD198" i="2"/>
  <c r="AE198" i="2" s="1"/>
  <c r="X198" i="2"/>
  <c r="Z198" i="2" s="1"/>
  <c r="AA198" i="2" s="1"/>
  <c r="S198" i="2"/>
  <c r="T198" i="2" s="1"/>
  <c r="G198" i="2"/>
  <c r="O198" i="2" s="1"/>
  <c r="C96" i="6" s="1"/>
  <c r="E198" i="2"/>
  <c r="F198" i="2" s="1"/>
  <c r="C198" i="2"/>
  <c r="J198" i="2" s="1"/>
  <c r="B198" i="2"/>
  <c r="A198" i="2"/>
  <c r="BA197" i="2"/>
  <c r="AZ197" i="2"/>
  <c r="AV197" i="2"/>
  <c r="AD197" i="2"/>
  <c r="AF197" i="2" s="1"/>
  <c r="AG197" i="2" s="1"/>
  <c r="X197" i="2"/>
  <c r="E250" i="6" s="1"/>
  <c r="S197" i="2"/>
  <c r="U197" i="2" s="1"/>
  <c r="U198" i="2" s="1"/>
  <c r="F197" i="2"/>
  <c r="E197" i="2"/>
  <c r="G197" i="2" s="1"/>
  <c r="O197" i="2" s="1"/>
  <c r="C250" i="6" s="1"/>
  <c r="C197" i="2"/>
  <c r="J197" i="2" s="1"/>
  <c r="B197" i="2"/>
  <c r="A197" i="2"/>
  <c r="BA196" i="2"/>
  <c r="AZ196" i="2"/>
  <c r="AV196" i="2"/>
  <c r="AE196" i="2"/>
  <c r="AD196" i="2"/>
  <c r="AF196" i="2" s="1"/>
  <c r="X196" i="2"/>
  <c r="Z196" i="2" s="1"/>
  <c r="S196" i="2"/>
  <c r="T196" i="2" s="1"/>
  <c r="E196" i="2"/>
  <c r="G196" i="2" s="1"/>
  <c r="C196" i="2"/>
  <c r="J196" i="2" s="1"/>
  <c r="B196" i="2"/>
  <c r="A196" i="2"/>
  <c r="BA195" i="2"/>
  <c r="AZ195" i="2"/>
  <c r="AV195" i="2"/>
  <c r="AD195" i="2"/>
  <c r="AF195" i="2" s="1"/>
  <c r="X195" i="2"/>
  <c r="Z195" i="2" s="1"/>
  <c r="T195" i="2"/>
  <c r="S195" i="2"/>
  <c r="U195" i="2" s="1"/>
  <c r="E195" i="2"/>
  <c r="G195" i="2" s="1"/>
  <c r="C195" i="2"/>
  <c r="J195" i="2" s="1"/>
  <c r="L195" i="2" s="1"/>
  <c r="M195" i="2" s="1"/>
  <c r="B195" i="2"/>
  <c r="A195" i="2"/>
  <c r="BA194" i="2"/>
  <c r="AZ194" i="2"/>
  <c r="AV194" i="2"/>
  <c r="AD194" i="2"/>
  <c r="AF194" i="2" s="1"/>
  <c r="Y194" i="2"/>
  <c r="F80" i="6" s="1"/>
  <c r="X194" i="2"/>
  <c r="Z194" i="2" s="1"/>
  <c r="S194" i="2"/>
  <c r="T194" i="2" s="1"/>
  <c r="F194" i="2"/>
  <c r="E194" i="2"/>
  <c r="G194" i="2" s="1"/>
  <c r="C194" i="2"/>
  <c r="J194" i="2" s="1"/>
  <c r="B194" i="2"/>
  <c r="A194" i="2"/>
  <c r="BA193" i="2"/>
  <c r="AZ193" i="2"/>
  <c r="AV193" i="2"/>
  <c r="AD193" i="2"/>
  <c r="AF193" i="2" s="1"/>
  <c r="X193" i="2"/>
  <c r="Z193" i="2" s="1"/>
  <c r="T193" i="2"/>
  <c r="S193" i="2"/>
  <c r="U193" i="2" s="1"/>
  <c r="E193" i="2"/>
  <c r="G193" i="2" s="1"/>
  <c r="D193" i="2"/>
  <c r="C193" i="2"/>
  <c r="J193" i="2" s="1"/>
  <c r="L193" i="2" s="1"/>
  <c r="M193" i="2" s="1"/>
  <c r="B193" i="2"/>
  <c r="A193" i="2"/>
  <c r="L194" i="2" l="1"/>
  <c r="M194" i="2" s="1"/>
  <c r="K194" i="2"/>
  <c r="L196" i="2"/>
  <c r="M196" i="2" s="1"/>
  <c r="K196" i="2"/>
  <c r="D198" i="2"/>
  <c r="D194" i="2"/>
  <c r="D197" i="2"/>
  <c r="D196" i="2"/>
  <c r="D195" i="2"/>
  <c r="F196" i="2"/>
  <c r="AF198" i="2"/>
  <c r="AG198" i="2" s="1"/>
  <c r="AE194" i="2"/>
  <c r="F195" i="2"/>
  <c r="H198" i="2"/>
  <c r="F193" i="2"/>
  <c r="D199" i="2"/>
  <c r="E96" i="6"/>
  <c r="T197" i="2"/>
  <c r="E80" i="6"/>
  <c r="F199" i="2"/>
  <c r="Y196" i="2"/>
  <c r="F94" i="6" s="1"/>
  <c r="Y198" i="2"/>
  <c r="F96" i="6" s="1"/>
  <c r="AE193" i="2"/>
  <c r="U194" i="2"/>
  <c r="V194" i="2" s="1"/>
  <c r="K195" i="2"/>
  <c r="Y195" i="2"/>
  <c r="F249" i="6" s="1"/>
  <c r="Y197" i="2"/>
  <c r="F250" i="6" s="1"/>
  <c r="AE197" i="2"/>
  <c r="Y199" i="2"/>
  <c r="F251" i="6" s="1"/>
  <c r="AE199" i="2"/>
  <c r="E249" i="6"/>
  <c r="E251" i="6"/>
  <c r="Z197" i="2"/>
  <c r="AA197" i="2" s="1"/>
  <c r="K193" i="2"/>
  <c r="Y193" i="2"/>
  <c r="F248" i="6" s="1"/>
  <c r="AE195" i="2"/>
  <c r="H197" i="2"/>
  <c r="V197" i="2"/>
  <c r="AK197" i="2" s="1"/>
  <c r="L250" i="6" s="1"/>
  <c r="H199" i="2"/>
  <c r="V199" i="2"/>
  <c r="AK199" i="2" s="1"/>
  <c r="L251" i="6" s="1"/>
  <c r="E248" i="6"/>
  <c r="O194" i="2"/>
  <c r="C80" i="6" s="1"/>
  <c r="H194" i="2"/>
  <c r="AJ194" i="2"/>
  <c r="K80" i="6" s="1"/>
  <c r="AG194" i="2"/>
  <c r="AH194" i="2"/>
  <c r="I80" i="6" s="1"/>
  <c r="AA196" i="2"/>
  <c r="L198" i="2"/>
  <c r="M198" i="2" s="1"/>
  <c r="K198" i="2"/>
  <c r="Q198" i="2"/>
  <c r="P198" i="2"/>
  <c r="D96" i="6" s="1"/>
  <c r="AA193" i="2"/>
  <c r="H195" i="2"/>
  <c r="O195" i="2"/>
  <c r="C249" i="6" s="1"/>
  <c r="AJ195" i="2"/>
  <c r="K249" i="6" s="1"/>
  <c r="V195" i="2"/>
  <c r="AH195" i="2"/>
  <c r="I249" i="6" s="1"/>
  <c r="AG195" i="2"/>
  <c r="L197" i="2"/>
  <c r="M197" i="2" s="1"/>
  <c r="K197" i="2"/>
  <c r="Q197" i="2"/>
  <c r="AN197" i="2" s="1"/>
  <c r="G250" i="6" s="1"/>
  <c r="P197" i="2"/>
  <c r="D250" i="6" s="1"/>
  <c r="AJ198" i="2"/>
  <c r="K96" i="6" s="1"/>
  <c r="V198" i="2"/>
  <c r="L199" i="2"/>
  <c r="M199" i="2" s="1"/>
  <c r="K199" i="2"/>
  <c r="Q199" i="2"/>
  <c r="P199" i="2"/>
  <c r="D251" i="6" s="1"/>
  <c r="AN199" i="2"/>
  <c r="G251" i="6" s="1"/>
  <c r="AA194" i="2"/>
  <c r="H196" i="2"/>
  <c r="O196" i="2"/>
  <c r="C94" i="6" s="1"/>
  <c r="U196" i="2"/>
  <c r="AH196" i="2"/>
  <c r="I94" i="6" s="1"/>
  <c r="AG196" i="2"/>
  <c r="O193" i="2"/>
  <c r="C248" i="6" s="1"/>
  <c r="H193" i="2"/>
  <c r="AJ193" i="2"/>
  <c r="K248" i="6" s="1"/>
  <c r="V193" i="2"/>
  <c r="AH193" i="2"/>
  <c r="I248" i="6" s="1"/>
  <c r="AG193" i="2"/>
  <c r="AA195" i="2"/>
  <c r="AH197" i="2"/>
  <c r="AH199" i="2"/>
  <c r="AJ197" i="2"/>
  <c r="K250" i="6" s="1"/>
  <c r="AP199" i="2"/>
  <c r="AP197" i="2"/>
  <c r="AH198" i="2" l="1"/>
  <c r="AL197" i="2"/>
  <c r="AL198" i="2"/>
  <c r="M251" i="6"/>
  <c r="M250" i="6"/>
  <c r="AI199" i="2"/>
  <c r="J251" i="6" s="1"/>
  <c r="I251" i="6"/>
  <c r="AI198" i="2"/>
  <c r="J96" i="6" s="1"/>
  <c r="I96" i="6"/>
  <c r="AI197" i="2"/>
  <c r="J250" i="6" s="1"/>
  <c r="I250" i="6"/>
  <c r="AN198" i="2"/>
  <c r="G96" i="6" s="1"/>
  <c r="AM198" i="2"/>
  <c r="Q196" i="2"/>
  <c r="P196" i="2"/>
  <c r="D94" i="6" s="1"/>
  <c r="AK193" i="2"/>
  <c r="L248" i="6" s="1"/>
  <c r="Q193" i="2"/>
  <c r="P193" i="2"/>
  <c r="D248" i="6" s="1"/>
  <c r="AS199" i="2"/>
  <c r="R199" i="2"/>
  <c r="AO199" i="2" s="1"/>
  <c r="H251" i="6" s="1"/>
  <c r="AK198" i="2"/>
  <c r="L96" i="6" s="1"/>
  <c r="AS197" i="2"/>
  <c r="R197" i="2"/>
  <c r="AM197" i="2" s="1"/>
  <c r="AI195" i="2"/>
  <c r="J249" i="6" s="1"/>
  <c r="AI194" i="2"/>
  <c r="J80" i="6" s="1"/>
  <c r="AL199" i="2"/>
  <c r="AI193" i="2"/>
  <c r="J248" i="6" s="1"/>
  <c r="AJ196" i="2"/>
  <c r="K94" i="6" s="1"/>
  <c r="V196" i="2"/>
  <c r="Q195" i="2"/>
  <c r="P195" i="2"/>
  <c r="D249" i="6" s="1"/>
  <c r="AI196" i="2"/>
  <c r="J94" i="6" s="1"/>
  <c r="AK195" i="2"/>
  <c r="L249" i="6" s="1"/>
  <c r="AS198" i="2"/>
  <c r="R198" i="2"/>
  <c r="AK194" i="2"/>
  <c r="L80" i="6" s="1"/>
  <c r="Q194" i="2"/>
  <c r="P194" i="2"/>
  <c r="D80" i="6" s="1"/>
  <c r="AQ199" i="2"/>
  <c r="AP198" i="2"/>
  <c r="AW199" i="2"/>
  <c r="AQ197" i="2"/>
  <c r="AW197" i="2"/>
  <c r="AW198" i="2"/>
  <c r="AO197" i="2" l="1"/>
  <c r="H250" i="6" s="1"/>
  <c r="O250" i="6"/>
  <c r="O251" i="6"/>
  <c r="M96" i="6"/>
  <c r="N251" i="6"/>
  <c r="N250" i="6"/>
  <c r="O96" i="6"/>
  <c r="AR199" i="2"/>
  <c r="AR197" i="2"/>
  <c r="BD199" i="2"/>
  <c r="BB199" i="2"/>
  <c r="Q251" i="6" s="1"/>
  <c r="BD197" i="2"/>
  <c r="BB197" i="2"/>
  <c r="Q250" i="6" s="1"/>
  <c r="BD198" i="2"/>
  <c r="BB198" i="2"/>
  <c r="Q96" i="6" s="1"/>
  <c r="R194" i="2"/>
  <c r="AL194" i="2"/>
  <c r="AS194" i="2"/>
  <c r="R195" i="2"/>
  <c r="AS195" i="2"/>
  <c r="AL195" i="2"/>
  <c r="AN195" i="2"/>
  <c r="G249" i="6" s="1"/>
  <c r="AT199" i="2"/>
  <c r="AO198" i="2"/>
  <c r="H96" i="6" s="1"/>
  <c r="AK196" i="2"/>
  <c r="L94" i="6" s="1"/>
  <c r="AM199" i="2"/>
  <c r="AT197" i="2"/>
  <c r="AT198" i="2"/>
  <c r="AY198" i="2" s="1"/>
  <c r="R193" i="2"/>
  <c r="AL193" i="2"/>
  <c r="AM193" i="2" s="1"/>
  <c r="AS193" i="2"/>
  <c r="AN193" i="2"/>
  <c r="G248" i="6" s="1"/>
  <c r="R196" i="2"/>
  <c r="AS196" i="2"/>
  <c r="AL196" i="2"/>
  <c r="AX198" i="2"/>
  <c r="AQ198" i="2"/>
  <c r="AX197" i="2"/>
  <c r="AP193" i="2"/>
  <c r="AW195" i="2"/>
  <c r="AP195" i="2"/>
  <c r="AW193" i="2"/>
  <c r="AX199" i="2"/>
  <c r="N96" i="6" l="1"/>
  <c r="O248" i="6"/>
  <c r="M249" i="6"/>
  <c r="O249" i="6"/>
  <c r="M248" i="6"/>
  <c r="BC198" i="2"/>
  <c r="R96" i="6" s="1"/>
  <c r="P96" i="6"/>
  <c r="AR198" i="2"/>
  <c r="BD195" i="2"/>
  <c r="BB195" i="2"/>
  <c r="Q249" i="6" s="1"/>
  <c r="BD193" i="2"/>
  <c r="BB193" i="2"/>
  <c r="Q248" i="6" s="1"/>
  <c r="AN196" i="2"/>
  <c r="G94" i="6" s="1"/>
  <c r="AM196" i="2"/>
  <c r="AO195" i="2"/>
  <c r="AT194" i="2"/>
  <c r="AM195" i="2"/>
  <c r="AN194" i="2"/>
  <c r="G80" i="6" s="1"/>
  <c r="AM194" i="2"/>
  <c r="AO193" i="2"/>
  <c r="H248" i="6" s="1"/>
  <c r="AT195" i="2"/>
  <c r="AY197" i="2"/>
  <c r="P250" i="6" s="1"/>
  <c r="AT193" i="2"/>
  <c r="AT196" i="2"/>
  <c r="BE198" i="2"/>
  <c r="BF198" i="2"/>
  <c r="AY199" i="2"/>
  <c r="P251" i="6" s="1"/>
  <c r="AW196" i="2"/>
  <c r="AX193" i="2"/>
  <c r="AW194" i="2"/>
  <c r="AP196" i="2"/>
  <c r="AP194" i="2"/>
  <c r="AQ195" i="2"/>
  <c r="AX195" i="2"/>
  <c r="AQ193" i="2"/>
  <c r="N248" i="6" l="1"/>
  <c r="N249" i="6"/>
  <c r="M80" i="6"/>
  <c r="M94" i="6"/>
  <c r="O80" i="6"/>
  <c r="O94" i="6"/>
  <c r="AY195" i="2"/>
  <c r="P249" i="6" s="1"/>
  <c r="H249" i="6"/>
  <c r="BD194" i="2"/>
  <c r="BB194" i="2"/>
  <c r="Q80" i="6" s="1"/>
  <c r="AR195" i="2"/>
  <c r="BD196" i="2"/>
  <c r="BB196" i="2"/>
  <c r="Q94" i="6" s="1"/>
  <c r="AR193" i="2"/>
  <c r="BE197" i="2"/>
  <c r="BF197" i="2"/>
  <c r="BC197" i="2"/>
  <c r="R250" i="6" s="1"/>
  <c r="AO194" i="2"/>
  <c r="BE199" i="2"/>
  <c r="BF199" i="2"/>
  <c r="BC199" i="2"/>
  <c r="R251" i="6" s="1"/>
  <c r="AY193" i="2"/>
  <c r="P248" i="6" s="1"/>
  <c r="AO196" i="2"/>
  <c r="AQ194" i="2"/>
  <c r="AX196" i="2"/>
  <c r="AX194" i="2"/>
  <c r="AQ196" i="2"/>
  <c r="BC195" i="2" l="1"/>
  <c r="R249" i="6" s="1"/>
  <c r="N80" i="6"/>
  <c r="N94" i="6"/>
  <c r="AY194" i="2"/>
  <c r="P80" i="6" s="1"/>
  <c r="H80" i="6"/>
  <c r="BF195" i="2"/>
  <c r="BE195" i="2"/>
  <c r="AY196" i="2"/>
  <c r="P94" i="6" s="1"/>
  <c r="H94" i="6"/>
  <c r="AR196" i="2"/>
  <c r="AR194" i="2"/>
  <c r="BE193" i="2"/>
  <c r="BF193" i="2"/>
  <c r="BC193" i="2"/>
  <c r="R248" i="6" s="1"/>
  <c r="BF194" i="2" l="1"/>
  <c r="BE196" i="2"/>
  <c r="BE194" i="2"/>
  <c r="BF196" i="2"/>
  <c r="BC196" i="2"/>
  <c r="R94" i="6" s="1"/>
  <c r="BC194" i="2"/>
  <c r="R80" i="6" s="1"/>
  <c r="S188" i="6"/>
  <c r="B188" i="6"/>
  <c r="A188" i="6"/>
  <c r="S66" i="6"/>
  <c r="B66" i="6"/>
  <c r="A66" i="6"/>
  <c r="S132" i="6"/>
  <c r="B132" i="6"/>
  <c r="A132" i="6"/>
  <c r="S45" i="6"/>
  <c r="B45" i="6"/>
  <c r="A45" i="6"/>
  <c r="S134" i="6"/>
  <c r="F134" i="6"/>
  <c r="B134" i="6"/>
  <c r="A134" i="6"/>
  <c r="S37" i="6"/>
  <c r="B37" i="6"/>
  <c r="A37" i="6"/>
  <c r="S147" i="6"/>
  <c r="B147" i="6"/>
  <c r="A147" i="6"/>
  <c r="S247" i="6"/>
  <c r="B247" i="6"/>
  <c r="A247" i="6"/>
  <c r="S130" i="6"/>
  <c r="B130" i="6"/>
  <c r="A130" i="6"/>
  <c r="S42" i="6"/>
  <c r="E42" i="6"/>
  <c r="B42" i="6"/>
  <c r="A42" i="6"/>
  <c r="S186" i="6"/>
  <c r="B186" i="6"/>
  <c r="A186" i="6"/>
  <c r="S246" i="6"/>
  <c r="B246" i="6"/>
  <c r="A246" i="6"/>
  <c r="S137" i="6"/>
  <c r="B137" i="6"/>
  <c r="A137" i="6"/>
  <c r="S245" i="6"/>
  <c r="B245" i="6"/>
  <c r="A245" i="6"/>
  <c r="S244" i="6"/>
  <c r="B244" i="6"/>
  <c r="A244" i="6"/>
  <c r="S71" i="6"/>
  <c r="B71" i="6"/>
  <c r="A71" i="6"/>
  <c r="S143" i="6"/>
  <c r="B143" i="6"/>
  <c r="A143" i="6"/>
  <c r="BA191" i="2"/>
  <c r="AZ191" i="2"/>
  <c r="AV191" i="2"/>
  <c r="AD191" i="2"/>
  <c r="AF191" i="2" s="1"/>
  <c r="X191" i="2"/>
  <c r="Z191" i="2" s="1"/>
  <c r="S191" i="2"/>
  <c r="U191" i="2" s="1"/>
  <c r="F191" i="2"/>
  <c r="E191" i="2"/>
  <c r="G191" i="2" s="1"/>
  <c r="H191" i="2" s="1"/>
  <c r="C191" i="2"/>
  <c r="D191" i="2" s="1"/>
  <c r="B191" i="2"/>
  <c r="A191" i="2"/>
  <c r="BA190" i="2"/>
  <c r="AZ190" i="2"/>
  <c r="AV190" i="2"/>
  <c r="AD190" i="2"/>
  <c r="AF190" i="2" s="1"/>
  <c r="AG190" i="2" s="1"/>
  <c r="X190" i="2"/>
  <c r="Z190" i="2" s="1"/>
  <c r="S190" i="2"/>
  <c r="F190" i="2"/>
  <c r="E190" i="2"/>
  <c r="G190" i="2" s="1"/>
  <c r="H190" i="2" s="1"/>
  <c r="C190" i="2"/>
  <c r="D190" i="2" s="1"/>
  <c r="B190" i="2"/>
  <c r="A190" i="2"/>
  <c r="BA189" i="2"/>
  <c r="AZ189" i="2"/>
  <c r="AV189" i="2"/>
  <c r="AD189" i="2"/>
  <c r="AF189" i="2" s="1"/>
  <c r="X189" i="2"/>
  <c r="Z189" i="2" s="1"/>
  <c r="S189" i="2"/>
  <c r="U189" i="2" s="1"/>
  <c r="E189" i="2"/>
  <c r="G189" i="2" s="1"/>
  <c r="H189" i="2" s="1"/>
  <c r="C189" i="2"/>
  <c r="D189" i="2" s="1"/>
  <c r="B189" i="2"/>
  <c r="A189" i="2"/>
  <c r="BA188" i="2"/>
  <c r="AZ188" i="2"/>
  <c r="AV188" i="2"/>
  <c r="AD188" i="2"/>
  <c r="AF188" i="2" s="1"/>
  <c r="AG188" i="2" s="1"/>
  <c r="X188" i="2"/>
  <c r="Z188" i="2" s="1"/>
  <c r="S188" i="2"/>
  <c r="E188" i="2"/>
  <c r="G188" i="2" s="1"/>
  <c r="H188" i="2" s="1"/>
  <c r="C188" i="2"/>
  <c r="D188" i="2" s="1"/>
  <c r="B188" i="2"/>
  <c r="A188" i="2"/>
  <c r="BA187" i="2"/>
  <c r="AZ187" i="2"/>
  <c r="AV187" i="2"/>
  <c r="AD187" i="2"/>
  <c r="AF187" i="2" s="1"/>
  <c r="Y187" i="2"/>
  <c r="X187" i="2"/>
  <c r="Z187" i="2" s="1"/>
  <c r="S187" i="2"/>
  <c r="U187" i="2" s="1"/>
  <c r="U186" i="2" s="1"/>
  <c r="E187" i="2"/>
  <c r="G187" i="2" s="1"/>
  <c r="O187" i="2" s="1"/>
  <c r="C134" i="6" s="1"/>
  <c r="C187" i="2"/>
  <c r="J187" i="2" s="1"/>
  <c r="B187" i="2"/>
  <c r="A187" i="2"/>
  <c r="BA186" i="2"/>
  <c r="AZ186" i="2"/>
  <c r="AV186" i="2"/>
  <c r="AD186" i="2"/>
  <c r="AF186" i="2" s="1"/>
  <c r="Y186" i="2"/>
  <c r="F37" i="6" s="1"/>
  <c r="X186" i="2"/>
  <c r="E37" i="6" s="1"/>
  <c r="S186" i="2"/>
  <c r="T186" i="2" s="1"/>
  <c r="F186" i="2"/>
  <c r="E186" i="2"/>
  <c r="G186" i="2" s="1"/>
  <c r="O186" i="2" s="1"/>
  <c r="C37" i="6" s="1"/>
  <c r="C186" i="2"/>
  <c r="J186" i="2" s="1"/>
  <c r="B186" i="2"/>
  <c r="A186" i="2"/>
  <c r="BA185" i="2"/>
  <c r="AZ185" i="2"/>
  <c r="AV185" i="2"/>
  <c r="AD185" i="2"/>
  <c r="AF185" i="2" s="1"/>
  <c r="Y185" i="2"/>
  <c r="F147" i="6" s="1"/>
  <c r="X185" i="2"/>
  <c r="Z185" i="2" s="1"/>
  <c r="T185" i="2"/>
  <c r="S185" i="2"/>
  <c r="U185" i="2" s="1"/>
  <c r="F185" i="2"/>
  <c r="E185" i="2"/>
  <c r="G185" i="2" s="1"/>
  <c r="C185" i="2"/>
  <c r="D185" i="2" s="1"/>
  <c r="B185" i="2"/>
  <c r="A185" i="2"/>
  <c r="BA184" i="2"/>
  <c r="AZ184" i="2"/>
  <c r="AV184" i="2"/>
  <c r="AD184" i="2"/>
  <c r="AF184" i="2" s="1"/>
  <c r="Y184" i="2"/>
  <c r="F247" i="6" s="1"/>
  <c r="X184" i="2"/>
  <c r="Z184" i="2" s="1"/>
  <c r="T184" i="2"/>
  <c r="S184" i="2"/>
  <c r="E184" i="2"/>
  <c r="G184" i="2" s="1"/>
  <c r="C184" i="2"/>
  <c r="D184" i="2" s="1"/>
  <c r="B184" i="2"/>
  <c r="A184" i="2"/>
  <c r="BA183" i="2"/>
  <c r="AZ183" i="2"/>
  <c r="AV183" i="2"/>
  <c r="AD183" i="2"/>
  <c r="AF183" i="2" s="1"/>
  <c r="X183" i="2"/>
  <c r="Z183" i="2" s="1"/>
  <c r="T183" i="2"/>
  <c r="S183" i="2"/>
  <c r="U183" i="2" s="1"/>
  <c r="E183" i="2"/>
  <c r="G183" i="2" s="1"/>
  <c r="C183" i="2"/>
  <c r="D183" i="2" s="1"/>
  <c r="B183" i="2"/>
  <c r="A183" i="2"/>
  <c r="BA182" i="2"/>
  <c r="AZ182" i="2"/>
  <c r="AV182" i="2"/>
  <c r="AD182" i="2"/>
  <c r="AF182" i="2" s="1"/>
  <c r="X182" i="2"/>
  <c r="Z182" i="2" s="1"/>
  <c r="T182" i="2"/>
  <c r="S182" i="2"/>
  <c r="E182" i="2"/>
  <c r="G182" i="2" s="1"/>
  <c r="D182" i="2"/>
  <c r="C182" i="2"/>
  <c r="J182" i="2" s="1"/>
  <c r="B182" i="2"/>
  <c r="A182" i="2"/>
  <c r="BA181" i="2"/>
  <c r="AZ181" i="2"/>
  <c r="AV181" i="2"/>
  <c r="AD181" i="2"/>
  <c r="AF181" i="2" s="1"/>
  <c r="X181" i="2"/>
  <c r="Z181" i="2" s="1"/>
  <c r="S181" i="2"/>
  <c r="U181" i="2" s="1"/>
  <c r="E181" i="2"/>
  <c r="G181" i="2" s="1"/>
  <c r="C181" i="2"/>
  <c r="J181" i="2" s="1"/>
  <c r="B181" i="2"/>
  <c r="A181" i="2"/>
  <c r="BA180" i="2"/>
  <c r="AZ180" i="2"/>
  <c r="AV180" i="2"/>
  <c r="AD180" i="2"/>
  <c r="AF180" i="2" s="1"/>
  <c r="Y180" i="2"/>
  <c r="F246" i="6" s="1"/>
  <c r="X180" i="2"/>
  <c r="Z180" i="2" s="1"/>
  <c r="S180" i="2"/>
  <c r="T180" i="2" s="1"/>
  <c r="F180" i="2"/>
  <c r="E180" i="2"/>
  <c r="G180" i="2" s="1"/>
  <c r="C180" i="2"/>
  <c r="J180" i="2" s="1"/>
  <c r="B180" i="2"/>
  <c r="A180" i="2"/>
  <c r="BA179" i="2"/>
  <c r="AZ179" i="2"/>
  <c r="AV179" i="2"/>
  <c r="AD179" i="2"/>
  <c r="AF179" i="2" s="1"/>
  <c r="Y179" i="2"/>
  <c r="F137" i="6" s="1"/>
  <c r="X179" i="2"/>
  <c r="Z179" i="2" s="1"/>
  <c r="S179" i="2"/>
  <c r="U179" i="2" s="1"/>
  <c r="E179" i="2"/>
  <c r="G179" i="2" s="1"/>
  <c r="H179" i="2" s="1"/>
  <c r="D179" i="2"/>
  <c r="C179" i="2"/>
  <c r="J179" i="2" s="1"/>
  <c r="L179" i="2" s="1"/>
  <c r="M179" i="2" s="1"/>
  <c r="B179" i="2"/>
  <c r="A179" i="2"/>
  <c r="BA178" i="2"/>
  <c r="AZ178" i="2"/>
  <c r="AV178" i="2"/>
  <c r="AD178" i="2"/>
  <c r="AF178" i="2" s="1"/>
  <c r="X178" i="2"/>
  <c r="Z178" i="2" s="1"/>
  <c r="T178" i="2"/>
  <c r="S178" i="2"/>
  <c r="E178" i="2"/>
  <c r="G178" i="2" s="1"/>
  <c r="C178" i="2"/>
  <c r="D178" i="2" s="1"/>
  <c r="B178" i="2"/>
  <c r="A178" i="2"/>
  <c r="BA177" i="2"/>
  <c r="AZ177" i="2"/>
  <c r="AV177" i="2"/>
  <c r="AD177" i="2"/>
  <c r="AF177" i="2" s="1"/>
  <c r="X177" i="2"/>
  <c r="Z177" i="2" s="1"/>
  <c r="T177" i="2"/>
  <c r="S177" i="2"/>
  <c r="U177" i="2" s="1"/>
  <c r="E177" i="2"/>
  <c r="G177" i="2" s="1"/>
  <c r="C177" i="2"/>
  <c r="D177" i="2" s="1"/>
  <c r="B177" i="2"/>
  <c r="A177" i="2"/>
  <c r="BA176" i="2"/>
  <c r="AZ176" i="2"/>
  <c r="AV176" i="2"/>
  <c r="AD176" i="2"/>
  <c r="AF176" i="2" s="1"/>
  <c r="X176" i="2"/>
  <c r="Z176" i="2" s="1"/>
  <c r="T176" i="2"/>
  <c r="S176" i="2"/>
  <c r="E176" i="2"/>
  <c r="G176" i="2" s="1"/>
  <c r="C176" i="2"/>
  <c r="D176" i="2" s="1"/>
  <c r="B176" i="2"/>
  <c r="A176" i="2"/>
  <c r="BA175" i="2"/>
  <c r="AZ175" i="2"/>
  <c r="AV175" i="2"/>
  <c r="AD175" i="2"/>
  <c r="AF175" i="2" s="1"/>
  <c r="X175" i="2"/>
  <c r="Z175" i="2" s="1"/>
  <c r="T175" i="2"/>
  <c r="S175" i="2"/>
  <c r="U175" i="2" s="1"/>
  <c r="E175" i="2"/>
  <c r="G175" i="2" s="1"/>
  <c r="C175" i="2"/>
  <c r="D175" i="2" s="1"/>
  <c r="B175" i="2"/>
  <c r="A175" i="2"/>
  <c r="L180" i="2" l="1"/>
  <c r="M180" i="2" s="1"/>
  <c r="K180" i="2"/>
  <c r="L182" i="2"/>
  <c r="M182" i="2" s="1"/>
  <c r="K182" i="2"/>
  <c r="L181" i="2"/>
  <c r="M181" i="2" s="1"/>
  <c r="K181" i="2"/>
  <c r="Y181" i="2"/>
  <c r="F186" i="6" s="1"/>
  <c r="Y182" i="2"/>
  <c r="F42" i="6" s="1"/>
  <c r="Y183" i="2"/>
  <c r="F130" i="6" s="1"/>
  <c r="E71" i="6"/>
  <c r="E45" i="6"/>
  <c r="AE177" i="2"/>
  <c r="Z186" i="2"/>
  <c r="AH186" i="2" s="1"/>
  <c r="J191" i="2"/>
  <c r="L191" i="2" s="1"/>
  <c r="M191" i="2" s="1"/>
  <c r="E130" i="6"/>
  <c r="Y176" i="2"/>
  <c r="F71" i="6" s="1"/>
  <c r="AE181" i="2"/>
  <c r="AE182" i="2"/>
  <c r="AE183" i="2"/>
  <c r="AE184" i="2"/>
  <c r="AE185" i="2"/>
  <c r="Y178" i="2"/>
  <c r="F245" i="6" s="1"/>
  <c r="AE178" i="2"/>
  <c r="AE186" i="2"/>
  <c r="E244" i="6"/>
  <c r="E132" i="6"/>
  <c r="Y177" i="2"/>
  <c r="F244" i="6" s="1"/>
  <c r="J190" i="2"/>
  <c r="L190" i="2" s="1"/>
  <c r="M190" i="2" s="1"/>
  <c r="Y191" i="2"/>
  <c r="F188" i="6" s="1"/>
  <c r="E247" i="6"/>
  <c r="E137" i="6"/>
  <c r="D180" i="2"/>
  <c r="F189" i="2"/>
  <c r="E245" i="6"/>
  <c r="E66" i="6"/>
  <c r="D181" i="2"/>
  <c r="J189" i="2"/>
  <c r="L189" i="2" s="1"/>
  <c r="M189" i="2" s="1"/>
  <c r="Y190" i="2"/>
  <c r="F66" i="6" s="1"/>
  <c r="E147" i="6"/>
  <c r="AE180" i="2"/>
  <c r="E246" i="6"/>
  <c r="F175" i="2"/>
  <c r="F176" i="2"/>
  <c r="F177" i="2"/>
  <c r="F178" i="2"/>
  <c r="F181" i="2"/>
  <c r="F188" i="2"/>
  <c r="E188" i="6"/>
  <c r="AE175" i="2"/>
  <c r="J175" i="2"/>
  <c r="J176" i="2"/>
  <c r="J177" i="2"/>
  <c r="J178" i="2"/>
  <c r="F179" i="2"/>
  <c r="F182" i="2"/>
  <c r="F183" i="2"/>
  <c r="F184" i="2"/>
  <c r="J188" i="2"/>
  <c r="L188" i="2" s="1"/>
  <c r="M188" i="2" s="1"/>
  <c r="Y189" i="2"/>
  <c r="F132" i="6" s="1"/>
  <c r="AE176" i="2"/>
  <c r="J183" i="2"/>
  <c r="J184" i="2"/>
  <c r="J185" i="2"/>
  <c r="E186" i="6"/>
  <c r="F187" i="2"/>
  <c r="Y175" i="2"/>
  <c r="F143" i="6" s="1"/>
  <c r="T181" i="2"/>
  <c r="U182" i="2"/>
  <c r="Y188" i="2"/>
  <c r="F45" i="6" s="1"/>
  <c r="E143" i="6"/>
  <c r="E134" i="6"/>
  <c r="Q187" i="2"/>
  <c r="R187" i="2" s="1"/>
  <c r="P187" i="2"/>
  <c r="D134" i="6" s="1"/>
  <c r="K187" i="2"/>
  <c r="L187" i="2"/>
  <c r="M187" i="2" s="1"/>
  <c r="P186" i="2"/>
  <c r="D37" i="6" s="1"/>
  <c r="Q186" i="2"/>
  <c r="R186" i="2" s="1"/>
  <c r="K186" i="2"/>
  <c r="L186" i="2"/>
  <c r="M186" i="2" s="1"/>
  <c r="AJ186" i="2"/>
  <c r="K37" i="6" s="1"/>
  <c r="D186" i="2"/>
  <c r="H186" i="2"/>
  <c r="V186" i="2"/>
  <c r="AG186" i="2"/>
  <c r="D187" i="2"/>
  <c r="H187" i="2"/>
  <c r="V187" i="2"/>
  <c r="AJ187" i="2"/>
  <c r="K134" i="6" s="1"/>
  <c r="AG187" i="2"/>
  <c r="U188" i="2"/>
  <c r="V189" i="2"/>
  <c r="AJ189" i="2"/>
  <c r="K132" i="6" s="1"/>
  <c r="AG189" i="2"/>
  <c r="U190" i="2"/>
  <c r="V191" i="2"/>
  <c r="AJ191" i="2"/>
  <c r="K188" i="6" s="1"/>
  <c r="AG191" i="2"/>
  <c r="T187" i="2"/>
  <c r="AE187" i="2"/>
  <c r="T188" i="2"/>
  <c r="AE188" i="2"/>
  <c r="K189" i="2"/>
  <c r="T189" i="2"/>
  <c r="AE189" i="2"/>
  <c r="K190" i="2"/>
  <c r="T190" i="2"/>
  <c r="AE190" i="2"/>
  <c r="K191" i="2"/>
  <c r="T191" i="2"/>
  <c r="AE191" i="2"/>
  <c r="AA187" i="2"/>
  <c r="AH187" i="2"/>
  <c r="I134" i="6" s="1"/>
  <c r="O188" i="2"/>
  <c r="C45" i="6" s="1"/>
  <c r="AA188" i="2"/>
  <c r="AH188" i="2"/>
  <c r="I45" i="6" s="1"/>
  <c r="O189" i="2"/>
  <c r="C132" i="6" s="1"/>
  <c r="AA189" i="2"/>
  <c r="AH189" i="2"/>
  <c r="I132" i="6" s="1"/>
  <c r="O190" i="2"/>
  <c r="C66" i="6" s="1"/>
  <c r="AA190" i="2"/>
  <c r="AH190" i="2"/>
  <c r="I66" i="6" s="1"/>
  <c r="O191" i="2"/>
  <c r="C188" i="6" s="1"/>
  <c r="AA191" i="2"/>
  <c r="AH191" i="2"/>
  <c r="I188" i="6" s="1"/>
  <c r="AA177" i="2"/>
  <c r="AA178" i="2"/>
  <c r="AA175" i="2"/>
  <c r="AA176" i="2"/>
  <c r="O175" i="2"/>
  <c r="C143" i="6" s="1"/>
  <c r="H175" i="2"/>
  <c r="V175" i="2"/>
  <c r="AJ175" i="2"/>
  <c r="K143" i="6" s="1"/>
  <c r="AH175" i="2"/>
  <c r="I143" i="6" s="1"/>
  <c r="AG175" i="2"/>
  <c r="O176" i="2"/>
  <c r="C71" i="6" s="1"/>
  <c r="H176" i="2"/>
  <c r="U176" i="2"/>
  <c r="AH176" i="2"/>
  <c r="AG176" i="2"/>
  <c r="O177" i="2"/>
  <c r="C244" i="6" s="1"/>
  <c r="H177" i="2"/>
  <c r="V177" i="2"/>
  <c r="AJ177" i="2"/>
  <c r="K244" i="6" s="1"/>
  <c r="AH177" i="2"/>
  <c r="AG177" i="2"/>
  <c r="O178" i="2"/>
  <c r="C245" i="6" s="1"/>
  <c r="H178" i="2"/>
  <c r="U178" i="2"/>
  <c r="AH178" i="2"/>
  <c r="I245" i="6" s="1"/>
  <c r="AG178" i="2"/>
  <c r="AG179" i="2"/>
  <c r="AG180" i="2"/>
  <c r="AH180" i="2"/>
  <c r="I246" i="6" s="1"/>
  <c r="V182" i="2"/>
  <c r="AJ182" i="2"/>
  <c r="K42" i="6" s="1"/>
  <c r="K179" i="2"/>
  <c r="T179" i="2"/>
  <c r="AE179" i="2"/>
  <c r="H181" i="2"/>
  <c r="O181" i="2"/>
  <c r="C186" i="6" s="1"/>
  <c r="V183" i="2"/>
  <c r="AJ183" i="2"/>
  <c r="K130" i="6" s="1"/>
  <c r="AG183" i="2"/>
  <c r="AH183" i="2"/>
  <c r="I130" i="6" s="1"/>
  <c r="H184" i="2"/>
  <c r="O184" i="2"/>
  <c r="C247" i="6" s="1"/>
  <c r="AA185" i="2"/>
  <c r="V179" i="2"/>
  <c r="AJ179" i="2"/>
  <c r="K137" i="6" s="1"/>
  <c r="U180" i="2"/>
  <c r="AA181" i="2"/>
  <c r="AG182" i="2"/>
  <c r="AH182" i="2"/>
  <c r="I42" i="6" s="1"/>
  <c r="H183" i="2"/>
  <c r="O183" i="2"/>
  <c r="C130" i="6" s="1"/>
  <c r="AA184" i="2"/>
  <c r="O179" i="2"/>
  <c r="C137" i="6" s="1"/>
  <c r="AA179" i="2"/>
  <c r="AH179" i="2"/>
  <c r="AA180" i="2"/>
  <c r="V181" i="2"/>
  <c r="AJ181" i="2"/>
  <c r="K186" i="6" s="1"/>
  <c r="AG181" i="2"/>
  <c r="AH181" i="2"/>
  <c r="I186" i="6" s="1"/>
  <c r="AA182" i="2"/>
  <c r="U184" i="2"/>
  <c r="AG184" i="2"/>
  <c r="AH184" i="2"/>
  <c r="I247" i="6" s="1"/>
  <c r="H185" i="2"/>
  <c r="O185" i="2"/>
  <c r="C147" i="6" s="1"/>
  <c r="H180" i="2"/>
  <c r="O180" i="2"/>
  <c r="C246" i="6" s="1"/>
  <c r="H182" i="2"/>
  <c r="O182" i="2"/>
  <c r="C42" i="6" s="1"/>
  <c r="AA183" i="2"/>
  <c r="V185" i="2"/>
  <c r="AJ185" i="2"/>
  <c r="K147" i="6" s="1"/>
  <c r="AG185" i="2"/>
  <c r="AH185" i="2"/>
  <c r="S176" i="6"/>
  <c r="B176" i="6"/>
  <c r="A176" i="6"/>
  <c r="S56" i="6"/>
  <c r="B56" i="6"/>
  <c r="A56" i="6"/>
  <c r="S175" i="6"/>
  <c r="F175" i="6"/>
  <c r="E175" i="6"/>
  <c r="B175" i="6"/>
  <c r="A175" i="6"/>
  <c r="S57" i="6"/>
  <c r="B57" i="6"/>
  <c r="A57" i="6"/>
  <c r="S243" i="6"/>
  <c r="K243" i="6"/>
  <c r="B243" i="6"/>
  <c r="A243" i="6"/>
  <c r="S59" i="6"/>
  <c r="C59" i="6"/>
  <c r="B59" i="6"/>
  <c r="A59" i="6"/>
  <c r="S191" i="6"/>
  <c r="B191" i="6"/>
  <c r="A191" i="6"/>
  <c r="S60" i="6"/>
  <c r="B60" i="6"/>
  <c r="A60" i="6"/>
  <c r="S209" i="6"/>
  <c r="B209" i="6"/>
  <c r="A209" i="6"/>
  <c r="S65" i="6"/>
  <c r="B65" i="6"/>
  <c r="A65" i="6"/>
  <c r="S242" i="6"/>
  <c r="B242" i="6"/>
  <c r="A242" i="6"/>
  <c r="BA173" i="2"/>
  <c r="AZ173" i="2"/>
  <c r="AV173" i="2"/>
  <c r="AG173" i="2"/>
  <c r="AF173" i="2"/>
  <c r="AD173" i="2"/>
  <c r="AE173" i="2" s="1"/>
  <c r="Z173" i="2"/>
  <c r="AA173" i="2" s="1"/>
  <c r="X173" i="2"/>
  <c r="Y173" i="2" s="1"/>
  <c r="F176" i="6" s="1"/>
  <c r="S173" i="2"/>
  <c r="T173" i="2" s="1"/>
  <c r="G173" i="2"/>
  <c r="O173" i="2" s="1"/>
  <c r="C176" i="6" s="1"/>
  <c r="E173" i="2"/>
  <c r="F173" i="2" s="1"/>
  <c r="C173" i="2"/>
  <c r="J173" i="2" s="1"/>
  <c r="B173" i="2"/>
  <c r="A173" i="2"/>
  <c r="BA172" i="2"/>
  <c r="AZ172" i="2"/>
  <c r="AV172" i="2"/>
  <c r="AD172" i="2"/>
  <c r="AE172" i="2" s="1"/>
  <c r="X172" i="2"/>
  <c r="Y172" i="2" s="1"/>
  <c r="F56" i="6" s="1"/>
  <c r="S172" i="2"/>
  <c r="T172" i="2" s="1"/>
  <c r="E172" i="2"/>
  <c r="F172" i="2" s="1"/>
  <c r="C172" i="2"/>
  <c r="J172" i="2" s="1"/>
  <c r="B172" i="2"/>
  <c r="A172" i="2"/>
  <c r="BA171" i="2"/>
  <c r="AZ171" i="2"/>
  <c r="AV171" i="2"/>
  <c r="AD171" i="2"/>
  <c r="AE171" i="2" s="1"/>
  <c r="X171" i="2"/>
  <c r="Y171" i="2" s="1"/>
  <c r="S171" i="2"/>
  <c r="T171" i="2" s="1"/>
  <c r="G171" i="2"/>
  <c r="O171" i="2" s="1"/>
  <c r="C175" i="6" s="1"/>
  <c r="E171" i="2"/>
  <c r="F171" i="2" s="1"/>
  <c r="C171" i="2"/>
  <c r="J171" i="2" s="1"/>
  <c r="B171" i="2"/>
  <c r="A171" i="2"/>
  <c r="BA170" i="2"/>
  <c r="AZ170" i="2"/>
  <c r="AV170" i="2"/>
  <c r="AD170" i="2"/>
  <c r="AF170" i="2" s="1"/>
  <c r="X170" i="2"/>
  <c r="Z170" i="2" s="1"/>
  <c r="AA170" i="2" s="1"/>
  <c r="S170" i="2"/>
  <c r="E170" i="2"/>
  <c r="G170" i="2" s="1"/>
  <c r="O170" i="2" s="1"/>
  <c r="C57" i="6" s="1"/>
  <c r="C170" i="2"/>
  <c r="J170" i="2" s="1"/>
  <c r="B170" i="2"/>
  <c r="A170" i="2"/>
  <c r="BA169" i="2"/>
  <c r="AZ169" i="2"/>
  <c r="AV169" i="2"/>
  <c r="AD169" i="2"/>
  <c r="AF169" i="2" s="1"/>
  <c r="AG169" i="2" s="1"/>
  <c r="X169" i="2"/>
  <c r="Z169" i="2" s="1"/>
  <c r="AA169" i="2" s="1"/>
  <c r="S169" i="2"/>
  <c r="U169" i="2" s="1"/>
  <c r="AJ169" i="2" s="1"/>
  <c r="E169" i="2"/>
  <c r="G169" i="2" s="1"/>
  <c r="O169" i="2" s="1"/>
  <c r="C243" i="6" s="1"/>
  <c r="C169" i="2"/>
  <c r="J169" i="2" s="1"/>
  <c r="L169" i="2" s="1"/>
  <c r="M169" i="2" s="1"/>
  <c r="B169" i="2"/>
  <c r="A169" i="2"/>
  <c r="BA168" i="2"/>
  <c r="AZ168" i="2"/>
  <c r="AV168" i="2"/>
  <c r="AG168" i="2"/>
  <c r="AD168" i="2"/>
  <c r="AF168" i="2" s="1"/>
  <c r="X168" i="2"/>
  <c r="Z168" i="2" s="1"/>
  <c r="AA168" i="2" s="1"/>
  <c r="S168" i="2"/>
  <c r="E168" i="2"/>
  <c r="G168" i="2" s="1"/>
  <c r="O168" i="2" s="1"/>
  <c r="C168" i="2"/>
  <c r="J168" i="2" s="1"/>
  <c r="L168" i="2" s="1"/>
  <c r="M168" i="2" s="1"/>
  <c r="B168" i="2"/>
  <c r="A168" i="2"/>
  <c r="BA167" i="2"/>
  <c r="AZ167" i="2"/>
  <c r="AV167" i="2"/>
  <c r="AG167" i="2"/>
  <c r="AD167" i="2"/>
  <c r="AF167" i="2" s="1"/>
  <c r="AA167" i="2"/>
  <c r="X167" i="2"/>
  <c r="Z167" i="2" s="1"/>
  <c r="S167" i="2"/>
  <c r="U167" i="2" s="1"/>
  <c r="AJ167" i="2" s="1"/>
  <c r="K191" i="6" s="1"/>
  <c r="E167" i="2"/>
  <c r="G167" i="2" s="1"/>
  <c r="O167" i="2" s="1"/>
  <c r="C191" i="6" s="1"/>
  <c r="D167" i="2"/>
  <c r="C167" i="2"/>
  <c r="J167" i="2" s="1"/>
  <c r="B167" i="2"/>
  <c r="A167" i="2"/>
  <c r="BA166" i="2"/>
  <c r="AZ166" i="2"/>
  <c r="AV166" i="2"/>
  <c r="AD166" i="2"/>
  <c r="AF166" i="2" s="1"/>
  <c r="X166" i="2"/>
  <c r="Z166" i="2" s="1"/>
  <c r="S166" i="2"/>
  <c r="E166" i="2"/>
  <c r="G166" i="2" s="1"/>
  <c r="O166" i="2" s="1"/>
  <c r="C60" i="6" s="1"/>
  <c r="C166" i="2"/>
  <c r="J166" i="2" s="1"/>
  <c r="L166" i="2" s="1"/>
  <c r="M166" i="2" s="1"/>
  <c r="B166" i="2"/>
  <c r="A166" i="2"/>
  <c r="BA165" i="2"/>
  <c r="AZ165" i="2"/>
  <c r="AV165" i="2"/>
  <c r="AD165" i="2"/>
  <c r="AF165" i="2" s="1"/>
  <c r="X165" i="2"/>
  <c r="E209" i="6" s="1"/>
  <c r="S165" i="2"/>
  <c r="O165" i="2"/>
  <c r="C209" i="6" s="1"/>
  <c r="F165" i="2"/>
  <c r="E165" i="2"/>
  <c r="G165" i="2" s="1"/>
  <c r="H165" i="2" s="1"/>
  <c r="C165" i="2"/>
  <c r="J165" i="2" s="1"/>
  <c r="B165" i="2"/>
  <c r="A165" i="2"/>
  <c r="BA164" i="2"/>
  <c r="AZ164" i="2"/>
  <c r="AV164" i="2"/>
  <c r="AE164" i="2"/>
  <c r="AD164" i="2"/>
  <c r="AF164" i="2" s="1"/>
  <c r="X164" i="2"/>
  <c r="Z164" i="2" s="1"/>
  <c r="T164" i="2"/>
  <c r="S164" i="2"/>
  <c r="J164" i="2"/>
  <c r="L164" i="2" s="1"/>
  <c r="M164" i="2" s="1"/>
  <c r="F164" i="2"/>
  <c r="E164" i="2"/>
  <c r="G164" i="2" s="1"/>
  <c r="C164" i="2"/>
  <c r="D164" i="2" s="1"/>
  <c r="B164" i="2"/>
  <c r="A164" i="2"/>
  <c r="BA163" i="2"/>
  <c r="AZ163" i="2"/>
  <c r="AV163" i="2"/>
  <c r="AD163" i="2"/>
  <c r="AF163" i="2" s="1"/>
  <c r="X163" i="2"/>
  <c r="Z163" i="2" s="1"/>
  <c r="T163" i="2"/>
  <c r="S163" i="2"/>
  <c r="U163" i="2" s="1"/>
  <c r="E163" i="2"/>
  <c r="G163" i="2" s="1"/>
  <c r="C163" i="2"/>
  <c r="J163" i="2" s="1"/>
  <c r="B163" i="2"/>
  <c r="A163" i="2"/>
  <c r="I37" i="6" l="1"/>
  <c r="L163" i="2"/>
  <c r="M163" i="2" s="1"/>
  <c r="K163" i="2"/>
  <c r="L184" i="2"/>
  <c r="M184" i="2" s="1"/>
  <c r="K184" i="2"/>
  <c r="L185" i="2"/>
  <c r="M185" i="2" s="1"/>
  <c r="K185" i="2"/>
  <c r="AI176" i="2"/>
  <c r="J71" i="6" s="1"/>
  <c r="I71" i="6"/>
  <c r="L183" i="2"/>
  <c r="M183" i="2" s="1"/>
  <c r="K183" i="2"/>
  <c r="Y163" i="2"/>
  <c r="F242" i="6" s="1"/>
  <c r="Y164" i="2"/>
  <c r="F65" i="6" s="1"/>
  <c r="AE163" i="2"/>
  <c r="D170" i="2"/>
  <c r="U171" i="2"/>
  <c r="G172" i="2"/>
  <c r="D173" i="2"/>
  <c r="E56" i="6"/>
  <c r="D169" i="2"/>
  <c r="E191" i="6"/>
  <c r="U170" i="2"/>
  <c r="AJ170" i="2" s="1"/>
  <c r="K57" i="6" s="1"/>
  <c r="AI185" i="2"/>
  <c r="J147" i="6" s="1"/>
  <c r="I147" i="6"/>
  <c r="D168" i="2"/>
  <c r="Z171" i="2"/>
  <c r="AA171" i="2" s="1"/>
  <c r="H173" i="2"/>
  <c r="E176" i="6"/>
  <c r="E59" i="6"/>
  <c r="V169" i="2"/>
  <c r="AK169" i="2" s="1"/>
  <c r="L243" i="6" s="1"/>
  <c r="Z172" i="2"/>
  <c r="AA172" i="2" s="1"/>
  <c r="U173" i="2"/>
  <c r="E242" i="6"/>
  <c r="E60" i="6"/>
  <c r="D163" i="2"/>
  <c r="D166" i="2"/>
  <c r="H167" i="2"/>
  <c r="AF171" i="2"/>
  <c r="AG171" i="2" s="1"/>
  <c r="AI179" i="2"/>
  <c r="J137" i="6" s="1"/>
  <c r="I137" i="6"/>
  <c r="K188" i="2"/>
  <c r="H171" i="2"/>
  <c r="E243" i="6"/>
  <c r="L178" i="2"/>
  <c r="M178" i="2" s="1"/>
  <c r="K178" i="2"/>
  <c r="D172" i="2"/>
  <c r="F163" i="2"/>
  <c r="D165" i="2"/>
  <c r="H166" i="2"/>
  <c r="V167" i="2"/>
  <c r="AK167" i="2" s="1"/>
  <c r="L191" i="6" s="1"/>
  <c r="AF172" i="2"/>
  <c r="AG172" i="2" s="1"/>
  <c r="E65" i="6"/>
  <c r="AA186" i="2"/>
  <c r="AI186" i="2" s="1"/>
  <c r="J37" i="6" s="1"/>
  <c r="L177" i="2"/>
  <c r="M177" i="2" s="1"/>
  <c r="K177" i="2"/>
  <c r="AI177" i="2"/>
  <c r="J244" i="6" s="1"/>
  <c r="I244" i="6"/>
  <c r="L176" i="2"/>
  <c r="M176" i="2" s="1"/>
  <c r="K176" i="2"/>
  <c r="E57" i="6"/>
  <c r="L175" i="2"/>
  <c r="M175" i="2" s="1"/>
  <c r="K175" i="2"/>
  <c r="K164" i="2"/>
  <c r="D171" i="2"/>
  <c r="Q188" i="2"/>
  <c r="P188" i="2"/>
  <c r="D45" i="6" s="1"/>
  <c r="AN187" i="2"/>
  <c r="G134" i="6" s="1"/>
  <c r="AS187" i="2"/>
  <c r="AK186" i="2"/>
  <c r="L37" i="6" s="1"/>
  <c r="AL186" i="2"/>
  <c r="Q191" i="2"/>
  <c r="P191" i="2"/>
  <c r="D188" i="6" s="1"/>
  <c r="Q190" i="2"/>
  <c r="P190" i="2"/>
  <c r="D66" i="6" s="1"/>
  <c r="V190" i="2"/>
  <c r="AJ190" i="2"/>
  <c r="K66" i="6" s="1"/>
  <c r="V188" i="2"/>
  <c r="AJ188" i="2"/>
  <c r="K45" i="6" s="1"/>
  <c r="Q189" i="2"/>
  <c r="P189" i="2"/>
  <c r="D132" i="6" s="1"/>
  <c r="AI191" i="2"/>
  <c r="J188" i="6" s="1"/>
  <c r="AI190" i="2"/>
  <c r="J66" i="6" s="1"/>
  <c r="AI189" i="2"/>
  <c r="J132" i="6" s="1"/>
  <c r="AI188" i="2"/>
  <c r="J45" i="6" s="1"/>
  <c r="AI187" i="2"/>
  <c r="J134" i="6" s="1"/>
  <c r="AK191" i="2"/>
  <c r="L188" i="6" s="1"/>
  <c r="AK189" i="2"/>
  <c r="L132" i="6" s="1"/>
  <c r="AL187" i="2"/>
  <c r="AM187" i="2" s="1"/>
  <c r="AK187" i="2"/>
  <c r="L134" i="6" s="1"/>
  <c r="AS186" i="2"/>
  <c r="V184" i="2"/>
  <c r="AJ184" i="2"/>
  <c r="K247" i="6" s="1"/>
  <c r="AK181" i="2"/>
  <c r="L186" i="6" s="1"/>
  <c r="AI182" i="2"/>
  <c r="J42" i="6" s="1"/>
  <c r="Q181" i="2"/>
  <c r="P181" i="2"/>
  <c r="D186" i="6" s="1"/>
  <c r="AI180" i="2"/>
  <c r="J246" i="6" s="1"/>
  <c r="P177" i="2"/>
  <c r="D244" i="6" s="1"/>
  <c r="Q177" i="2"/>
  <c r="V176" i="2"/>
  <c r="AJ176" i="2"/>
  <c r="K71" i="6" s="1"/>
  <c r="AK175" i="2"/>
  <c r="L143" i="6" s="1"/>
  <c r="Q180" i="2"/>
  <c r="P180" i="2"/>
  <c r="D246" i="6" s="1"/>
  <c r="AI184" i="2"/>
  <c r="J247" i="6" s="1"/>
  <c r="V180" i="2"/>
  <c r="AJ180" i="2"/>
  <c r="K246" i="6" s="1"/>
  <c r="AI183" i="2"/>
  <c r="J130" i="6" s="1"/>
  <c r="V178" i="2"/>
  <c r="AJ178" i="2"/>
  <c r="K245" i="6" s="1"/>
  <c r="AK177" i="2"/>
  <c r="L244" i="6" s="1"/>
  <c r="AI175" i="2"/>
  <c r="J143" i="6" s="1"/>
  <c r="Q183" i="2"/>
  <c r="P183" i="2"/>
  <c r="D130" i="6" s="1"/>
  <c r="AK183" i="2"/>
  <c r="L130" i="6" s="1"/>
  <c r="AK182" i="2"/>
  <c r="L42" i="6" s="1"/>
  <c r="P176" i="2"/>
  <c r="D71" i="6" s="1"/>
  <c r="Q176" i="2"/>
  <c r="AK185" i="2"/>
  <c r="L147" i="6" s="1"/>
  <c r="Q182" i="2"/>
  <c r="P182" i="2"/>
  <c r="D42" i="6" s="1"/>
  <c r="Q185" i="2"/>
  <c r="P185" i="2"/>
  <c r="D147" i="6" s="1"/>
  <c r="AI181" i="2"/>
  <c r="J186" i="6" s="1"/>
  <c r="Q179" i="2"/>
  <c r="P179" i="2"/>
  <c r="D137" i="6" s="1"/>
  <c r="AK179" i="2"/>
  <c r="L137" i="6" s="1"/>
  <c r="Q184" i="2"/>
  <c r="P184" i="2"/>
  <c r="D247" i="6" s="1"/>
  <c r="AI178" i="2"/>
  <c r="J245" i="6" s="1"/>
  <c r="P178" i="2"/>
  <c r="D245" i="6" s="1"/>
  <c r="Q178" i="2"/>
  <c r="P175" i="2"/>
  <c r="D143" i="6" s="1"/>
  <c r="Q175" i="2"/>
  <c r="O163" i="2"/>
  <c r="C242" i="6" s="1"/>
  <c r="H163" i="2"/>
  <c r="V163" i="2"/>
  <c r="AJ163" i="2"/>
  <c r="K242" i="6" s="1"/>
  <c r="AH163" i="2"/>
  <c r="I242" i="6" s="1"/>
  <c r="AG163" i="2"/>
  <c r="O164" i="2"/>
  <c r="C65" i="6" s="1"/>
  <c r="H164" i="2"/>
  <c r="AH164" i="2"/>
  <c r="I65" i="6" s="1"/>
  <c r="AG164" i="2"/>
  <c r="AA163" i="2"/>
  <c r="AA164" i="2"/>
  <c r="Z165" i="2"/>
  <c r="Y165" i="2"/>
  <c r="F209" i="6" s="1"/>
  <c r="Q168" i="2"/>
  <c r="R168" i="2" s="1"/>
  <c r="P168" i="2"/>
  <c r="D59" i="6" s="1"/>
  <c r="Q169" i="2"/>
  <c r="R169" i="2" s="1"/>
  <c r="P169" i="2"/>
  <c r="D243" i="6" s="1"/>
  <c r="Q170" i="2"/>
  <c r="P170" i="2"/>
  <c r="D57" i="6" s="1"/>
  <c r="AL170" i="2"/>
  <c r="AH170" i="2"/>
  <c r="I57" i="6" s="1"/>
  <c r="Q171" i="2"/>
  <c r="AL171" i="2" s="1"/>
  <c r="P171" i="2"/>
  <c r="D175" i="6" s="1"/>
  <c r="L172" i="2"/>
  <c r="M172" i="2" s="1"/>
  <c r="K172" i="2"/>
  <c r="Q166" i="2"/>
  <c r="R166" i="2" s="1"/>
  <c r="P166" i="2"/>
  <c r="D60" i="6" s="1"/>
  <c r="AA166" i="2"/>
  <c r="Q167" i="2"/>
  <c r="R167" i="2" s="1"/>
  <c r="P167" i="2"/>
  <c r="D191" i="6" s="1"/>
  <c r="AL167" i="2"/>
  <c r="AM167" i="2" s="1"/>
  <c r="AH167" i="2"/>
  <c r="H168" i="2"/>
  <c r="U168" i="2"/>
  <c r="AL168" i="2"/>
  <c r="AH168" i="2"/>
  <c r="H169" i="2"/>
  <c r="AL169" i="2"/>
  <c r="AM169" i="2" s="1"/>
  <c r="AH169" i="2"/>
  <c r="H170" i="2"/>
  <c r="V170" i="2"/>
  <c r="AG170" i="2"/>
  <c r="L171" i="2"/>
  <c r="M171" i="2" s="1"/>
  <c r="K171" i="2"/>
  <c r="Q173" i="2"/>
  <c r="AN173" i="2" s="1"/>
  <c r="G176" i="6" s="1"/>
  <c r="P173" i="2"/>
  <c r="D176" i="6" s="1"/>
  <c r="Q165" i="2"/>
  <c r="R165" i="2" s="1"/>
  <c r="P165" i="2"/>
  <c r="D209" i="6" s="1"/>
  <c r="L165" i="2"/>
  <c r="M165" i="2" s="1"/>
  <c r="K165" i="2"/>
  <c r="U165" i="2"/>
  <c r="T165" i="2"/>
  <c r="AH165" i="2"/>
  <c r="I209" i="6" s="1"/>
  <c r="AL166" i="2"/>
  <c r="AH166" i="2"/>
  <c r="I60" i="6" s="1"/>
  <c r="L170" i="2"/>
  <c r="M170" i="2" s="1"/>
  <c r="K170" i="2"/>
  <c r="L173" i="2"/>
  <c r="M173" i="2" s="1"/>
  <c r="K173" i="2"/>
  <c r="AG165" i="2"/>
  <c r="AG166" i="2"/>
  <c r="L167" i="2"/>
  <c r="M167" i="2" s="1"/>
  <c r="K167" i="2"/>
  <c r="AH171" i="2"/>
  <c r="AH173" i="2"/>
  <c r="AE165" i="2"/>
  <c r="F166" i="2"/>
  <c r="K166" i="2"/>
  <c r="T166" i="2"/>
  <c r="Y166" i="2"/>
  <c r="F60" i="6" s="1"/>
  <c r="AE166" i="2"/>
  <c r="F167" i="2"/>
  <c r="T167" i="2"/>
  <c r="Y167" i="2"/>
  <c r="F191" i="6" s="1"/>
  <c r="AE167" i="2"/>
  <c r="F168" i="2"/>
  <c r="K168" i="2"/>
  <c r="T168" i="2"/>
  <c r="Y168" i="2"/>
  <c r="F59" i="6" s="1"/>
  <c r="AE168" i="2"/>
  <c r="F169" i="2"/>
  <c r="K169" i="2"/>
  <c r="T169" i="2"/>
  <c r="Y169" i="2"/>
  <c r="F243" i="6" s="1"/>
  <c r="AE169" i="2"/>
  <c r="F170" i="2"/>
  <c r="T170" i="2"/>
  <c r="Y170" i="2"/>
  <c r="F57" i="6" s="1"/>
  <c r="AE170" i="2"/>
  <c r="AJ171" i="2"/>
  <c r="K175" i="6" s="1"/>
  <c r="S167" i="6"/>
  <c r="B167" i="6"/>
  <c r="A167" i="6"/>
  <c r="S67" i="6"/>
  <c r="B67" i="6"/>
  <c r="A67" i="6"/>
  <c r="S177" i="6"/>
  <c r="E177" i="6"/>
  <c r="B177" i="6"/>
  <c r="A177" i="6"/>
  <c r="S68" i="6"/>
  <c r="B68" i="6"/>
  <c r="A68" i="6"/>
  <c r="S170" i="6"/>
  <c r="B170" i="6"/>
  <c r="A170" i="6"/>
  <c r="S84" i="6"/>
  <c r="B84" i="6"/>
  <c r="A84" i="6"/>
  <c r="S154" i="6"/>
  <c r="B154" i="6"/>
  <c r="A154" i="6"/>
  <c r="S82" i="6"/>
  <c r="B82" i="6"/>
  <c r="A82" i="6"/>
  <c r="S151" i="6"/>
  <c r="E151" i="6"/>
  <c r="B151" i="6"/>
  <c r="A151" i="6"/>
  <c r="S49" i="6"/>
  <c r="B49" i="6"/>
  <c r="A49" i="6"/>
  <c r="S140" i="6"/>
  <c r="B140" i="6"/>
  <c r="A140" i="6"/>
  <c r="S50" i="6"/>
  <c r="B50" i="6"/>
  <c r="A50" i="6"/>
  <c r="S185" i="6"/>
  <c r="B185" i="6"/>
  <c r="A185" i="6"/>
  <c r="BA161" i="2"/>
  <c r="AZ161" i="2"/>
  <c r="AV161" i="2"/>
  <c r="AD161" i="2"/>
  <c r="AF161" i="2" s="1"/>
  <c r="X161" i="2"/>
  <c r="Z161" i="2" s="1"/>
  <c r="S161" i="2"/>
  <c r="U161" i="2" s="1"/>
  <c r="J161" i="2"/>
  <c r="L161" i="2" s="1"/>
  <c r="M161" i="2" s="1"/>
  <c r="E161" i="2"/>
  <c r="G161" i="2" s="1"/>
  <c r="C161" i="2"/>
  <c r="D161" i="2" s="1"/>
  <c r="B161" i="2"/>
  <c r="A161" i="2"/>
  <c r="BA160" i="2"/>
  <c r="AZ160" i="2"/>
  <c r="AV160" i="2"/>
  <c r="AD160" i="2"/>
  <c r="AF160" i="2" s="1"/>
  <c r="X160" i="2"/>
  <c r="Z160" i="2" s="1"/>
  <c r="S160" i="2"/>
  <c r="E160" i="2"/>
  <c r="G160" i="2" s="1"/>
  <c r="C160" i="2"/>
  <c r="D160" i="2" s="1"/>
  <c r="B160" i="2"/>
  <c r="A160" i="2"/>
  <c r="BA159" i="2"/>
  <c r="AZ159" i="2"/>
  <c r="AV159" i="2"/>
  <c r="AD159" i="2"/>
  <c r="AF159" i="2" s="1"/>
  <c r="X159" i="2"/>
  <c r="Z159" i="2" s="1"/>
  <c r="S159" i="2"/>
  <c r="U159" i="2" s="1"/>
  <c r="E159" i="2"/>
  <c r="G159" i="2" s="1"/>
  <c r="C159" i="2"/>
  <c r="D159" i="2" s="1"/>
  <c r="B159" i="2"/>
  <c r="A159" i="2"/>
  <c r="BA158" i="2"/>
  <c r="AZ158" i="2"/>
  <c r="AV158" i="2"/>
  <c r="AD158" i="2"/>
  <c r="AF158" i="2" s="1"/>
  <c r="X158" i="2"/>
  <c r="Z158" i="2" s="1"/>
  <c r="S158" i="2"/>
  <c r="E158" i="2"/>
  <c r="G158" i="2" s="1"/>
  <c r="C158" i="2"/>
  <c r="D158" i="2" s="1"/>
  <c r="B158" i="2"/>
  <c r="A158" i="2"/>
  <c r="BA157" i="2"/>
  <c r="AZ157" i="2"/>
  <c r="AV157" i="2"/>
  <c r="AD157" i="2"/>
  <c r="X157" i="2"/>
  <c r="E170" i="6" s="1"/>
  <c r="S157" i="2"/>
  <c r="E157" i="2"/>
  <c r="D157" i="2"/>
  <c r="C157" i="2"/>
  <c r="J157" i="2" s="1"/>
  <c r="B157" i="2"/>
  <c r="A157" i="2"/>
  <c r="BA156" i="2"/>
  <c r="AZ156" i="2"/>
  <c r="AV156" i="2"/>
  <c r="AD156" i="2"/>
  <c r="X156" i="2"/>
  <c r="E84" i="6" s="1"/>
  <c r="S156" i="2"/>
  <c r="J156" i="2"/>
  <c r="E156" i="2"/>
  <c r="D156" i="2"/>
  <c r="C156" i="2"/>
  <c r="B156" i="2"/>
  <c r="A156" i="2"/>
  <c r="BA155" i="2"/>
  <c r="AZ155" i="2"/>
  <c r="AV155" i="2"/>
  <c r="AD155" i="2"/>
  <c r="X155" i="2"/>
  <c r="E154" i="6" s="1"/>
  <c r="S155" i="2"/>
  <c r="E155" i="2"/>
  <c r="C155" i="2"/>
  <c r="J155" i="2" s="1"/>
  <c r="B155" i="2"/>
  <c r="A155" i="2"/>
  <c r="BA154" i="2"/>
  <c r="AZ154" i="2"/>
  <c r="AV154" i="2"/>
  <c r="AD154" i="2"/>
  <c r="X154" i="2"/>
  <c r="E82" i="6" s="1"/>
  <c r="S154" i="2"/>
  <c r="J154" i="2"/>
  <c r="E154" i="2"/>
  <c r="C154" i="2"/>
  <c r="D154" i="2" s="1"/>
  <c r="B154" i="2"/>
  <c r="A154" i="2"/>
  <c r="BA153" i="2"/>
  <c r="AZ153" i="2"/>
  <c r="AV153" i="2"/>
  <c r="AD153" i="2"/>
  <c r="X153" i="2"/>
  <c r="S153" i="2"/>
  <c r="E153" i="2"/>
  <c r="D153" i="2"/>
  <c r="C153" i="2"/>
  <c r="J153" i="2" s="1"/>
  <c r="B153" i="2"/>
  <c r="A153" i="2"/>
  <c r="BA152" i="2"/>
  <c r="AZ152" i="2"/>
  <c r="AV152" i="2"/>
  <c r="AD152" i="2"/>
  <c r="X152" i="2"/>
  <c r="E49" i="6" s="1"/>
  <c r="S152" i="2"/>
  <c r="J152" i="2"/>
  <c r="E152" i="2"/>
  <c r="D152" i="2"/>
  <c r="C152" i="2"/>
  <c r="B152" i="2"/>
  <c r="A152" i="2"/>
  <c r="BA151" i="2"/>
  <c r="AZ151" i="2"/>
  <c r="AV151" i="2"/>
  <c r="AD151" i="2"/>
  <c r="X151" i="2"/>
  <c r="E140" i="6" s="1"/>
  <c r="S151" i="2"/>
  <c r="E151" i="2"/>
  <c r="C151" i="2"/>
  <c r="J151" i="2" s="1"/>
  <c r="B151" i="2"/>
  <c r="A151" i="2"/>
  <c r="BA150" i="2"/>
  <c r="AZ150" i="2"/>
  <c r="AV150" i="2"/>
  <c r="AD150" i="2"/>
  <c r="X150" i="2"/>
  <c r="E50" i="6" s="1"/>
  <c r="S150" i="2"/>
  <c r="E150" i="2"/>
  <c r="C150" i="2"/>
  <c r="D150" i="2" s="1"/>
  <c r="B150" i="2"/>
  <c r="A150" i="2"/>
  <c r="BA149" i="2"/>
  <c r="AZ149" i="2"/>
  <c r="AV149" i="2"/>
  <c r="AD149" i="2"/>
  <c r="X149" i="2"/>
  <c r="E185" i="6" s="1"/>
  <c r="S149" i="2"/>
  <c r="E149" i="2"/>
  <c r="C149" i="2"/>
  <c r="D149" i="2" s="1"/>
  <c r="B149" i="2"/>
  <c r="A149" i="2"/>
  <c r="AP187" i="2"/>
  <c r="AP171" i="2"/>
  <c r="AP173" i="2"/>
  <c r="AW187" i="2"/>
  <c r="O134" i="6" l="1"/>
  <c r="M176" i="6"/>
  <c r="M175" i="6"/>
  <c r="M134" i="6"/>
  <c r="AI169" i="2"/>
  <c r="J243" i="6" s="1"/>
  <c r="I243" i="6"/>
  <c r="D155" i="2"/>
  <c r="J159" i="2"/>
  <c r="L159" i="2" s="1"/>
  <c r="M159" i="2" s="1"/>
  <c r="AI171" i="2"/>
  <c r="J175" i="6" s="1"/>
  <c r="I175" i="6"/>
  <c r="AI168" i="2"/>
  <c r="J59" i="6" s="1"/>
  <c r="I59" i="6"/>
  <c r="D151" i="2"/>
  <c r="E67" i="6"/>
  <c r="AN171" i="2"/>
  <c r="G175" i="6" s="1"/>
  <c r="AI167" i="2"/>
  <c r="J191" i="6" s="1"/>
  <c r="I191" i="6"/>
  <c r="J158" i="2"/>
  <c r="L158" i="2" s="1"/>
  <c r="M158" i="2" s="1"/>
  <c r="E167" i="6"/>
  <c r="AI173" i="2"/>
  <c r="J176" i="6" s="1"/>
  <c r="I176" i="6"/>
  <c r="AH172" i="2"/>
  <c r="AS167" i="2"/>
  <c r="J160" i="2"/>
  <c r="L160" i="2" s="1"/>
  <c r="M160" i="2" s="1"/>
  <c r="O172" i="2"/>
  <c r="H172" i="2"/>
  <c r="J149" i="2"/>
  <c r="L149" i="2" s="1"/>
  <c r="M149" i="2" s="1"/>
  <c r="E68" i="6"/>
  <c r="AJ173" i="2"/>
  <c r="K176" i="6" s="1"/>
  <c r="V173" i="2"/>
  <c r="AK173" i="2" s="1"/>
  <c r="L176" i="6" s="1"/>
  <c r="U172" i="2"/>
  <c r="V171" i="2"/>
  <c r="AK171" i="2" s="1"/>
  <c r="L175" i="6" s="1"/>
  <c r="BD187" i="2"/>
  <c r="BB187" i="2"/>
  <c r="Q134" i="6" s="1"/>
  <c r="AT186" i="2"/>
  <c r="AK188" i="2"/>
  <c r="L45" i="6" s="1"/>
  <c r="R189" i="2"/>
  <c r="AL189" i="2"/>
  <c r="AS189" i="2"/>
  <c r="AN189" i="2"/>
  <c r="G132" i="6" s="1"/>
  <c r="AM186" i="2"/>
  <c r="AN186" i="2"/>
  <c r="G37" i="6" s="1"/>
  <c r="AK190" i="2"/>
  <c r="L66" i="6" s="1"/>
  <c r="R191" i="2"/>
  <c r="AL191" i="2"/>
  <c r="AM191" i="2" s="1"/>
  <c r="AS191" i="2"/>
  <c r="AN191" i="2"/>
  <c r="G188" i="6" s="1"/>
  <c r="R188" i="2"/>
  <c r="AL188" i="2"/>
  <c r="AS188" i="2"/>
  <c r="AT187" i="2"/>
  <c r="R190" i="2"/>
  <c r="AL190" i="2"/>
  <c r="AS190" i="2"/>
  <c r="AO187" i="2"/>
  <c r="H134" i="6" s="1"/>
  <c r="R184" i="2"/>
  <c r="AL184" i="2"/>
  <c r="AS184" i="2"/>
  <c r="R177" i="2"/>
  <c r="AS177" i="2"/>
  <c r="AL177" i="2"/>
  <c r="AM177" i="2" s="1"/>
  <c r="AN177" i="2"/>
  <c r="G244" i="6" s="1"/>
  <c r="AK184" i="2"/>
  <c r="L247" i="6" s="1"/>
  <c r="R175" i="2"/>
  <c r="AS175" i="2"/>
  <c r="AN175" i="2"/>
  <c r="G143" i="6" s="1"/>
  <c r="AL175" i="2"/>
  <c r="R185" i="2"/>
  <c r="AL185" i="2"/>
  <c r="AS185" i="2"/>
  <c r="AN185" i="2"/>
  <c r="G147" i="6" s="1"/>
  <c r="R176" i="2"/>
  <c r="AL176" i="2"/>
  <c r="AS176" i="2"/>
  <c r="AK176" i="2"/>
  <c r="L71" i="6" s="1"/>
  <c r="R179" i="2"/>
  <c r="AL179" i="2"/>
  <c r="AM179" i="2" s="1"/>
  <c r="AN179" i="2"/>
  <c r="G137" i="6" s="1"/>
  <c r="AS179" i="2"/>
  <c r="R183" i="2"/>
  <c r="AN183" i="2"/>
  <c r="G130" i="6" s="1"/>
  <c r="AL183" i="2"/>
  <c r="AS183" i="2"/>
  <c r="AK178" i="2"/>
  <c r="L245" i="6" s="1"/>
  <c r="AK180" i="2"/>
  <c r="L246" i="6" s="1"/>
  <c r="R180" i="2"/>
  <c r="AS180" i="2"/>
  <c r="AL180" i="2"/>
  <c r="R178" i="2"/>
  <c r="AS178" i="2"/>
  <c r="AL178" i="2"/>
  <c r="R181" i="2"/>
  <c r="AN181" i="2"/>
  <c r="G186" i="6" s="1"/>
  <c r="AS181" i="2"/>
  <c r="AL181" i="2"/>
  <c r="R182" i="2"/>
  <c r="AS182" i="2"/>
  <c r="AL182" i="2"/>
  <c r="AO173" i="2"/>
  <c r="H176" i="6" s="1"/>
  <c r="AM171" i="2"/>
  <c r="AJ165" i="2"/>
  <c r="K209" i="6" s="1"/>
  <c r="V165" i="2"/>
  <c r="AM168" i="2"/>
  <c r="AS165" i="2"/>
  <c r="AA165" i="2"/>
  <c r="AI165" i="2" s="1"/>
  <c r="J209" i="6" s="1"/>
  <c r="AT167" i="2"/>
  <c r="AK163" i="2"/>
  <c r="L242" i="6" s="1"/>
  <c r="AL173" i="2"/>
  <c r="AM173" i="2" s="1"/>
  <c r="AI166" i="2"/>
  <c r="J60" i="6" s="1"/>
  <c r="AL165" i="2"/>
  <c r="AM165" i="2" s="1"/>
  <c r="AK170" i="2"/>
  <c r="L57" i="6" s="1"/>
  <c r="AN169" i="2"/>
  <c r="G243" i="6" s="1"/>
  <c r="AJ168" i="2"/>
  <c r="K59" i="6" s="1"/>
  <c r="V168" i="2"/>
  <c r="AN167" i="2"/>
  <c r="G191" i="6" s="1"/>
  <c r="AS169" i="2"/>
  <c r="AI164" i="2"/>
  <c r="J65" i="6" s="1"/>
  <c r="Q164" i="2"/>
  <c r="P164" i="2"/>
  <c r="D65" i="6" s="1"/>
  <c r="AI163" i="2"/>
  <c r="J242" i="6" s="1"/>
  <c r="AM166" i="2"/>
  <c r="AN165" i="2"/>
  <c r="G209" i="6" s="1"/>
  <c r="AS171" i="2"/>
  <c r="R171" i="2"/>
  <c r="AO171" i="2" s="1"/>
  <c r="H175" i="6" s="1"/>
  <c r="R170" i="2"/>
  <c r="AM170" i="2" s="1"/>
  <c r="AS170" i="2"/>
  <c r="AS168" i="2"/>
  <c r="U166" i="2"/>
  <c r="AS173" i="2"/>
  <c r="R173" i="2"/>
  <c r="AI170" i="2"/>
  <c r="J57" i="6" s="1"/>
  <c r="AS166" i="2"/>
  <c r="U164" i="2"/>
  <c r="P163" i="2"/>
  <c r="D242" i="6" s="1"/>
  <c r="Q163" i="2"/>
  <c r="AA158" i="2"/>
  <c r="H159" i="2"/>
  <c r="O159" i="2"/>
  <c r="C177" i="6" s="1"/>
  <c r="AG159" i="2"/>
  <c r="AH159" i="2"/>
  <c r="I177" i="6" s="1"/>
  <c r="V161" i="2"/>
  <c r="AJ161" i="2"/>
  <c r="K167" i="6" s="1"/>
  <c r="H158" i="2"/>
  <c r="O158" i="2"/>
  <c r="C68" i="6" s="1"/>
  <c r="AG158" i="2"/>
  <c r="AH158" i="2"/>
  <c r="I68" i="6" s="1"/>
  <c r="U160" i="2"/>
  <c r="AA161" i="2"/>
  <c r="V159" i="2"/>
  <c r="AJ159" i="2"/>
  <c r="K177" i="6" s="1"/>
  <c r="AA160" i="2"/>
  <c r="H161" i="2"/>
  <c r="O161" i="2"/>
  <c r="C167" i="6" s="1"/>
  <c r="AG161" i="2"/>
  <c r="AH161" i="2"/>
  <c r="AA159" i="2"/>
  <c r="H160" i="2"/>
  <c r="O160" i="2"/>
  <c r="C67" i="6" s="1"/>
  <c r="AG160" i="2"/>
  <c r="AH160" i="2"/>
  <c r="F158" i="2"/>
  <c r="K158" i="2"/>
  <c r="T158" i="2"/>
  <c r="Y158" i="2"/>
  <c r="F68" i="6" s="1"/>
  <c r="AE158" i="2"/>
  <c r="F159" i="2"/>
  <c r="K159" i="2"/>
  <c r="T159" i="2"/>
  <c r="Y159" i="2"/>
  <c r="F177" i="6" s="1"/>
  <c r="AE159" i="2"/>
  <c r="F160" i="2"/>
  <c r="K160" i="2"/>
  <c r="T160" i="2"/>
  <c r="Y160" i="2"/>
  <c r="F67" i="6" s="1"/>
  <c r="AE160" i="2"/>
  <c r="F161" i="2"/>
  <c r="K161" i="2"/>
  <c r="T161" i="2"/>
  <c r="Y161" i="2"/>
  <c r="F167" i="6" s="1"/>
  <c r="AE161" i="2"/>
  <c r="U149" i="2"/>
  <c r="T149" i="2"/>
  <c r="T152" i="2"/>
  <c r="G149" i="2"/>
  <c r="F149" i="2"/>
  <c r="Z149" i="2"/>
  <c r="Y149" i="2"/>
  <c r="F185" i="6" s="1"/>
  <c r="G154" i="2"/>
  <c r="F154" i="2"/>
  <c r="Z154" i="2"/>
  <c r="Y154" i="2"/>
  <c r="F82" i="6" s="1"/>
  <c r="K149" i="2"/>
  <c r="AF149" i="2"/>
  <c r="AE149" i="2"/>
  <c r="Z150" i="2"/>
  <c r="Y150" i="2"/>
  <c r="F50" i="6" s="1"/>
  <c r="AF152" i="2"/>
  <c r="AE152" i="2"/>
  <c r="G150" i="2"/>
  <c r="F150" i="2"/>
  <c r="L152" i="2"/>
  <c r="M152" i="2" s="1"/>
  <c r="K152" i="2"/>
  <c r="L156" i="2"/>
  <c r="M156" i="2" s="1"/>
  <c r="K156" i="2"/>
  <c r="T156" i="2"/>
  <c r="L151" i="2"/>
  <c r="M151" i="2" s="1"/>
  <c r="K151" i="2"/>
  <c r="U151" i="2"/>
  <c r="T151" i="2"/>
  <c r="Z153" i="2"/>
  <c r="Y153" i="2"/>
  <c r="F151" i="6" s="1"/>
  <c r="AF155" i="2"/>
  <c r="AE155" i="2"/>
  <c r="J150" i="2"/>
  <c r="U150" i="2"/>
  <c r="T150" i="2"/>
  <c r="AF150" i="2"/>
  <c r="AE150" i="2"/>
  <c r="G152" i="2"/>
  <c r="F152" i="2"/>
  <c r="Z152" i="2"/>
  <c r="Y152" i="2"/>
  <c r="F49" i="6" s="1"/>
  <c r="L154" i="2"/>
  <c r="M154" i="2" s="1"/>
  <c r="K154" i="2"/>
  <c r="T154" i="2"/>
  <c r="AF154" i="2"/>
  <c r="AE154" i="2"/>
  <c r="G156" i="2"/>
  <c r="F156" i="2"/>
  <c r="Z156" i="2"/>
  <c r="Y156" i="2"/>
  <c r="F84" i="6" s="1"/>
  <c r="AF156" i="2"/>
  <c r="AE156" i="2"/>
  <c r="AF151" i="2"/>
  <c r="AE151" i="2"/>
  <c r="G153" i="2"/>
  <c r="F153" i="2"/>
  <c r="L155" i="2"/>
  <c r="M155" i="2" s="1"/>
  <c r="K155" i="2"/>
  <c r="U155" i="2"/>
  <c r="T155" i="2"/>
  <c r="G157" i="2"/>
  <c r="F157" i="2"/>
  <c r="Z157" i="2"/>
  <c r="Y157" i="2"/>
  <c r="F170" i="6" s="1"/>
  <c r="G151" i="2"/>
  <c r="F151" i="2"/>
  <c r="Z151" i="2"/>
  <c r="Y151" i="2"/>
  <c r="F140" i="6" s="1"/>
  <c r="L153" i="2"/>
  <c r="M153" i="2" s="1"/>
  <c r="K153" i="2"/>
  <c r="U153" i="2"/>
  <c r="T153" i="2"/>
  <c r="AF153" i="2"/>
  <c r="AE153" i="2"/>
  <c r="G155" i="2"/>
  <c r="F155" i="2"/>
  <c r="Z155" i="2"/>
  <c r="Y155" i="2"/>
  <c r="F154" i="6" s="1"/>
  <c r="L157" i="2"/>
  <c r="M157" i="2" s="1"/>
  <c r="K157" i="2"/>
  <c r="U157" i="2"/>
  <c r="U158" i="2" s="1"/>
  <c r="T157" i="2"/>
  <c r="AF157" i="2"/>
  <c r="AE157" i="2"/>
  <c r="AP167" i="2"/>
  <c r="AP185" i="2"/>
  <c r="AP165" i="2"/>
  <c r="AW179" i="2"/>
  <c r="AQ171" i="2"/>
  <c r="AW183" i="2"/>
  <c r="AW189" i="2"/>
  <c r="AW177" i="2"/>
  <c r="AW186" i="2"/>
  <c r="AW175" i="2"/>
  <c r="AP183" i="2"/>
  <c r="AP181" i="2"/>
  <c r="AW171" i="2"/>
  <c r="AP191" i="2"/>
  <c r="AQ187" i="2"/>
  <c r="AP177" i="2"/>
  <c r="AW167" i="2"/>
  <c r="AP186" i="2"/>
  <c r="AP189" i="2"/>
  <c r="AW173" i="2"/>
  <c r="AX187" i="2"/>
  <c r="AP172" i="2"/>
  <c r="AQ173" i="2"/>
  <c r="AP169" i="2"/>
  <c r="AW181" i="2"/>
  <c r="AW191" i="2"/>
  <c r="AW172" i="2"/>
  <c r="AP175" i="2"/>
  <c r="AW165" i="2"/>
  <c r="AW185" i="2"/>
  <c r="AP179" i="2"/>
  <c r="AW169" i="2"/>
  <c r="O243" i="6" l="1"/>
  <c r="M137" i="6"/>
  <c r="O147" i="6"/>
  <c r="O209" i="6"/>
  <c r="M143" i="6"/>
  <c r="O56" i="6"/>
  <c r="O188" i="6"/>
  <c r="O186" i="6"/>
  <c r="M243" i="6"/>
  <c r="N176" i="6"/>
  <c r="M56" i="6"/>
  <c r="O176" i="6"/>
  <c r="M132" i="6"/>
  <c r="M37" i="6"/>
  <c r="O191" i="6"/>
  <c r="M244" i="6"/>
  <c r="N134" i="6"/>
  <c r="M188" i="6"/>
  <c r="O175" i="6"/>
  <c r="M186" i="6"/>
  <c r="M130" i="6"/>
  <c r="O143" i="6"/>
  <c r="O37" i="6"/>
  <c r="O244" i="6"/>
  <c r="O132" i="6"/>
  <c r="O130" i="6"/>
  <c r="N175" i="6"/>
  <c r="O137" i="6"/>
  <c r="M209" i="6"/>
  <c r="M147" i="6"/>
  <c r="M191" i="6"/>
  <c r="AI161" i="2"/>
  <c r="J167" i="6" s="1"/>
  <c r="I167" i="6"/>
  <c r="AJ172" i="2"/>
  <c r="K56" i="6" s="1"/>
  <c r="V172" i="2"/>
  <c r="AK172" i="2" s="1"/>
  <c r="L56" i="6" s="1"/>
  <c r="C56" i="6"/>
  <c r="Q172" i="2"/>
  <c r="P172" i="2"/>
  <c r="D56" i="6" s="1"/>
  <c r="AI160" i="2"/>
  <c r="J67" i="6" s="1"/>
  <c r="I67" i="6"/>
  <c r="AM189" i="2"/>
  <c r="AI172" i="2"/>
  <c r="J56" i="6" s="1"/>
  <c r="I56" i="6"/>
  <c r="AM185" i="2"/>
  <c r="AR187" i="2"/>
  <c r="BD191" i="2"/>
  <c r="BB191" i="2"/>
  <c r="Q188" i="6" s="1"/>
  <c r="BD186" i="2"/>
  <c r="BB186" i="2"/>
  <c r="Q37" i="6" s="1"/>
  <c r="BD189" i="2"/>
  <c r="BB189" i="2"/>
  <c r="Q132" i="6" s="1"/>
  <c r="AO191" i="2"/>
  <c r="H188" i="6" s="1"/>
  <c r="AO189" i="2"/>
  <c r="H132" i="6" s="1"/>
  <c r="AY187" i="2"/>
  <c r="P134" i="6" s="1"/>
  <c r="AT190" i="2"/>
  <c r="AT188" i="2"/>
  <c r="AT191" i="2"/>
  <c r="AY191" i="2" s="1"/>
  <c r="P188" i="6" s="1"/>
  <c r="AO186" i="2"/>
  <c r="AT189" i="2"/>
  <c r="AN190" i="2"/>
  <c r="G66" i="6" s="1"/>
  <c r="AM190" i="2"/>
  <c r="AN188" i="2"/>
  <c r="G45" i="6" s="1"/>
  <c r="AM188" i="2"/>
  <c r="BD175" i="2"/>
  <c r="BB175" i="2"/>
  <c r="Q143" i="6" s="1"/>
  <c r="BD177" i="2"/>
  <c r="BB177" i="2"/>
  <c r="Q244" i="6" s="1"/>
  <c r="BD183" i="2"/>
  <c r="BB183" i="2"/>
  <c r="Q130" i="6" s="1"/>
  <c r="BD179" i="2"/>
  <c r="BB179" i="2"/>
  <c r="Q137" i="6" s="1"/>
  <c r="BD181" i="2"/>
  <c r="BB181" i="2"/>
  <c r="Q186" i="6" s="1"/>
  <c r="BD185" i="2"/>
  <c r="BB185" i="2"/>
  <c r="Q147" i="6" s="1"/>
  <c r="AT182" i="2"/>
  <c r="AO181" i="2"/>
  <c r="H186" i="6" s="1"/>
  <c r="AO183" i="2"/>
  <c r="H130" i="6" s="1"/>
  <c r="AN176" i="2"/>
  <c r="G71" i="6" s="1"/>
  <c r="AM176" i="2"/>
  <c r="AT175" i="2"/>
  <c r="AN184" i="2"/>
  <c r="G247" i="6" s="1"/>
  <c r="AM184" i="2"/>
  <c r="AN180" i="2"/>
  <c r="G246" i="6" s="1"/>
  <c r="AM180" i="2"/>
  <c r="AT177" i="2"/>
  <c r="AM181" i="2"/>
  <c r="AN178" i="2"/>
  <c r="G245" i="6" s="1"/>
  <c r="AM178" i="2"/>
  <c r="AT180" i="2"/>
  <c r="AT183" i="2"/>
  <c r="AT179" i="2"/>
  <c r="AY179" i="2" s="1"/>
  <c r="AO185" i="2"/>
  <c r="H147" i="6" s="1"/>
  <c r="AM175" i="2"/>
  <c r="AN182" i="2"/>
  <c r="G42" i="6" s="1"/>
  <c r="AM182" i="2"/>
  <c r="AT181" i="2"/>
  <c r="AT178" i="2"/>
  <c r="AM183" i="2"/>
  <c r="AO179" i="2"/>
  <c r="H137" i="6" s="1"/>
  <c r="AT176" i="2"/>
  <c r="AT185" i="2"/>
  <c r="AO175" i="2"/>
  <c r="H143" i="6" s="1"/>
  <c r="AO177" i="2"/>
  <c r="H244" i="6" s="1"/>
  <c r="AT184" i="2"/>
  <c r="AR171" i="2"/>
  <c r="BD167" i="2"/>
  <c r="BB167" i="2"/>
  <c r="Q191" i="6" s="1"/>
  <c r="BD165" i="2"/>
  <c r="BB165" i="2"/>
  <c r="Q209" i="6" s="1"/>
  <c r="BD172" i="2"/>
  <c r="BB172" i="2"/>
  <c r="Q56" i="6" s="1"/>
  <c r="AR173" i="2"/>
  <c r="BD173" i="2"/>
  <c r="BB173" i="2"/>
  <c r="Q176" i="6" s="1"/>
  <c r="BD171" i="2"/>
  <c r="BB171" i="2"/>
  <c r="Q175" i="6" s="1"/>
  <c r="BD169" i="2"/>
  <c r="BB169" i="2"/>
  <c r="Q243" i="6" s="1"/>
  <c r="AT166" i="2"/>
  <c r="AJ166" i="2"/>
  <c r="K60" i="6" s="1"/>
  <c r="V166" i="2"/>
  <c r="AT170" i="2"/>
  <c r="AO165" i="2"/>
  <c r="H209" i="6" s="1"/>
  <c r="AO167" i="2"/>
  <c r="H191" i="6" s="1"/>
  <c r="AO169" i="2"/>
  <c r="H243" i="6" s="1"/>
  <c r="AT165" i="2"/>
  <c r="AN168" i="2"/>
  <c r="G59" i="6" s="1"/>
  <c r="R163" i="2"/>
  <c r="AN163" i="2"/>
  <c r="G242" i="6" s="1"/>
  <c r="AL163" i="2"/>
  <c r="AM163" i="2" s="1"/>
  <c r="AS163" i="2"/>
  <c r="R164" i="2"/>
  <c r="AS164" i="2"/>
  <c r="AL164" i="2"/>
  <c r="AK168" i="2"/>
  <c r="L59" i="6" s="1"/>
  <c r="AN166" i="2"/>
  <c r="G60" i="6" s="1"/>
  <c r="AN170" i="2"/>
  <c r="G57" i="6" s="1"/>
  <c r="V164" i="2"/>
  <c r="AJ164" i="2"/>
  <c r="K65" i="6" s="1"/>
  <c r="AT173" i="2"/>
  <c r="AT168" i="2"/>
  <c r="AT171" i="2"/>
  <c r="AT169" i="2"/>
  <c r="AK165" i="2"/>
  <c r="L209" i="6" s="1"/>
  <c r="AK161" i="2"/>
  <c r="L167" i="6" s="1"/>
  <c r="V160" i="2"/>
  <c r="AJ160" i="2"/>
  <c r="K67" i="6" s="1"/>
  <c r="Q158" i="2"/>
  <c r="P158" i="2"/>
  <c r="D68" i="6" s="1"/>
  <c r="AI159" i="2"/>
  <c r="J177" i="6" s="1"/>
  <c r="Q159" i="2"/>
  <c r="P159" i="2"/>
  <c r="D177" i="6" s="1"/>
  <c r="Q160" i="2"/>
  <c r="P160" i="2"/>
  <c r="D67" i="6" s="1"/>
  <c r="V158" i="2"/>
  <c r="AJ158" i="2"/>
  <c r="K68" i="6" s="1"/>
  <c r="AI158" i="2"/>
  <c r="J68" i="6" s="1"/>
  <c r="Q161" i="2"/>
  <c r="P161" i="2"/>
  <c r="D167" i="6" s="1"/>
  <c r="AK159" i="2"/>
  <c r="L177" i="6" s="1"/>
  <c r="AA155" i="2"/>
  <c r="AG154" i="2"/>
  <c r="AH154" i="2"/>
  <c r="AH157" i="2"/>
  <c r="I170" i="6" s="1"/>
  <c r="AG157" i="2"/>
  <c r="O155" i="2"/>
  <c r="C154" i="6" s="1"/>
  <c r="H155" i="2"/>
  <c r="AJ153" i="2"/>
  <c r="K151" i="6" s="1"/>
  <c r="V153" i="2"/>
  <c r="AA151" i="2"/>
  <c r="AA157" i="2"/>
  <c r="AJ155" i="2"/>
  <c r="K154" i="6" s="1"/>
  <c r="V155" i="2"/>
  <c r="O153" i="2"/>
  <c r="C151" i="6" s="1"/>
  <c r="H153" i="2"/>
  <c r="AH156" i="2"/>
  <c r="I84" i="6" s="1"/>
  <c r="AG156" i="2"/>
  <c r="H156" i="2"/>
  <c r="O156" i="2"/>
  <c r="C84" i="6" s="1"/>
  <c r="U154" i="2"/>
  <c r="AA152" i="2"/>
  <c r="AG150" i="2"/>
  <c r="AH150" i="2"/>
  <c r="AH155" i="2"/>
  <c r="I154" i="6" s="1"/>
  <c r="AG155" i="2"/>
  <c r="AJ151" i="2"/>
  <c r="K140" i="6" s="1"/>
  <c r="V151" i="2"/>
  <c r="U156" i="2"/>
  <c r="AG152" i="2"/>
  <c r="AH152" i="2"/>
  <c r="AG149" i="2"/>
  <c r="AH149" i="2"/>
  <c r="I185" i="6" s="1"/>
  <c r="AA154" i="2"/>
  <c r="AA149" i="2"/>
  <c r="U152" i="2"/>
  <c r="AH151" i="2"/>
  <c r="I140" i="6" s="1"/>
  <c r="AG151" i="2"/>
  <c r="AA156" i="2"/>
  <c r="H152" i="2"/>
  <c r="O152" i="2"/>
  <c r="C49" i="6" s="1"/>
  <c r="AJ150" i="2"/>
  <c r="K50" i="6" s="1"/>
  <c r="V150" i="2"/>
  <c r="AJ157" i="2"/>
  <c r="K170" i="6" s="1"/>
  <c r="V157" i="2"/>
  <c r="AH153" i="2"/>
  <c r="I151" i="6" s="1"/>
  <c r="AG153" i="2"/>
  <c r="O151" i="2"/>
  <c r="C140" i="6" s="1"/>
  <c r="H151" i="2"/>
  <c r="H157" i="2"/>
  <c r="O157" i="2"/>
  <c r="C170" i="6" s="1"/>
  <c r="L150" i="2"/>
  <c r="M150" i="2" s="1"/>
  <c r="K150" i="2"/>
  <c r="AA153" i="2"/>
  <c r="H150" i="2"/>
  <c r="O150" i="2"/>
  <c r="C50" i="6" s="1"/>
  <c r="AA150" i="2"/>
  <c r="H154" i="2"/>
  <c r="O154" i="2"/>
  <c r="C82" i="6" s="1"/>
  <c r="H149" i="2"/>
  <c r="O149" i="2"/>
  <c r="C185" i="6" s="1"/>
  <c r="V149" i="2"/>
  <c r="AJ149" i="2"/>
  <c r="K185" i="6" s="1"/>
  <c r="AW166" i="2"/>
  <c r="AW188" i="2"/>
  <c r="AQ181" i="2"/>
  <c r="AX173" i="2"/>
  <c r="AQ175" i="2"/>
  <c r="AP166" i="2"/>
  <c r="AP188" i="2"/>
  <c r="AX175" i="2"/>
  <c r="AQ177" i="2"/>
  <c r="AQ169" i="2"/>
  <c r="AQ191" i="2"/>
  <c r="AQ185" i="2"/>
  <c r="AQ183" i="2"/>
  <c r="AW184" i="2"/>
  <c r="AP184" i="2"/>
  <c r="AX172" i="2"/>
  <c r="AP163" i="2"/>
  <c r="AX186" i="2"/>
  <c r="AX181" i="2"/>
  <c r="AP168" i="2"/>
  <c r="AX171" i="2"/>
  <c r="AQ186" i="2"/>
  <c r="AW182" i="2"/>
  <c r="AX189" i="2"/>
  <c r="AX165" i="2"/>
  <c r="AW168" i="2"/>
  <c r="AQ189" i="2"/>
  <c r="AP182" i="2"/>
  <c r="AW190" i="2"/>
  <c r="AP190" i="2"/>
  <c r="AW170" i="2"/>
  <c r="AW180" i="2"/>
  <c r="AX177" i="2"/>
  <c r="AW163" i="2"/>
  <c r="AQ172" i="2"/>
  <c r="AP170" i="2"/>
  <c r="AP180" i="2"/>
  <c r="AX185" i="2"/>
  <c r="AX167" i="2"/>
  <c r="AX169" i="2"/>
  <c r="AW178" i="2"/>
  <c r="AW176" i="2"/>
  <c r="AX179" i="2"/>
  <c r="AQ167" i="2"/>
  <c r="AQ165" i="2"/>
  <c r="AP178" i="2"/>
  <c r="AP176" i="2"/>
  <c r="AX183" i="2"/>
  <c r="AQ179" i="2"/>
  <c r="AX191" i="2"/>
  <c r="N137" i="6" l="1"/>
  <c r="M71" i="6"/>
  <c r="M245" i="6"/>
  <c r="N209" i="6"/>
  <c r="N191" i="6"/>
  <c r="O71" i="6"/>
  <c r="M246" i="6"/>
  <c r="M57" i="6"/>
  <c r="N56" i="6"/>
  <c r="O242" i="6"/>
  <c r="O246" i="6"/>
  <c r="O57" i="6"/>
  <c r="M66" i="6"/>
  <c r="O66" i="6"/>
  <c r="M42" i="6"/>
  <c r="N132" i="6"/>
  <c r="O59" i="6"/>
  <c r="O42" i="6"/>
  <c r="N37" i="6"/>
  <c r="M59" i="6"/>
  <c r="M242" i="6"/>
  <c r="M247" i="6"/>
  <c r="O247" i="6"/>
  <c r="N130" i="6"/>
  <c r="N147" i="6"/>
  <c r="N188" i="6"/>
  <c r="N243" i="6"/>
  <c r="N244" i="6"/>
  <c r="M45" i="6"/>
  <c r="M60" i="6"/>
  <c r="N143" i="6"/>
  <c r="N186" i="6"/>
  <c r="O45" i="6"/>
  <c r="O60" i="6"/>
  <c r="BC179" i="2"/>
  <c r="R137" i="6" s="1"/>
  <c r="P137" i="6"/>
  <c r="AY167" i="2"/>
  <c r="BE167" i="2" s="1"/>
  <c r="AI150" i="2"/>
  <c r="J50" i="6" s="1"/>
  <c r="I50" i="6"/>
  <c r="AY186" i="2"/>
  <c r="P37" i="6" s="1"/>
  <c r="H37" i="6"/>
  <c r="AI154" i="2"/>
  <c r="J82" i="6" s="1"/>
  <c r="I82" i="6"/>
  <c r="AL172" i="2"/>
  <c r="R172" i="2"/>
  <c r="AS172" i="2"/>
  <c r="AT172" i="2" s="1"/>
  <c r="AI152" i="2"/>
  <c r="J49" i="6" s="1"/>
  <c r="I49" i="6"/>
  <c r="AY175" i="2"/>
  <c r="P143" i="6" s="1"/>
  <c r="O245" i="6"/>
  <c r="BD190" i="2"/>
  <c r="BB190" i="2"/>
  <c r="Q66" i="6" s="1"/>
  <c r="AR189" i="2"/>
  <c r="AR186" i="2"/>
  <c r="AR191" i="2"/>
  <c r="BD188" i="2"/>
  <c r="AY188" i="2"/>
  <c r="P45" i="6" s="1"/>
  <c r="BB188" i="2"/>
  <c r="Q45" i="6" s="1"/>
  <c r="BF191" i="2"/>
  <c r="BE191" i="2"/>
  <c r="BC191" i="2"/>
  <c r="R188" i="6" s="1"/>
  <c r="BF187" i="2"/>
  <c r="BE187" i="2"/>
  <c r="BC187" i="2"/>
  <c r="R134" i="6" s="1"/>
  <c r="AO190" i="2"/>
  <c r="AY189" i="2"/>
  <c r="P132" i="6" s="1"/>
  <c r="AO188" i="2"/>
  <c r="H45" i="6" s="1"/>
  <c r="AR175" i="2"/>
  <c r="BD176" i="2"/>
  <c r="BB176" i="2"/>
  <c r="Q71" i="6" s="1"/>
  <c r="BD184" i="2"/>
  <c r="BB184" i="2"/>
  <c r="Q247" i="6" s="1"/>
  <c r="AR183" i="2"/>
  <c r="BD182" i="2"/>
  <c r="BB182" i="2"/>
  <c r="Q42" i="6" s="1"/>
  <c r="AR185" i="2"/>
  <c r="AR181" i="2"/>
  <c r="AR177" i="2"/>
  <c r="AR179" i="2"/>
  <c r="AY178" i="2"/>
  <c r="P245" i="6" s="1"/>
  <c r="BD178" i="2"/>
  <c r="BB178" i="2"/>
  <c r="Q245" i="6" s="1"/>
  <c r="BD180" i="2"/>
  <c r="BB180" i="2"/>
  <c r="Q246" i="6" s="1"/>
  <c r="BE175" i="2"/>
  <c r="AO176" i="2"/>
  <c r="AO184" i="2"/>
  <c r="H247" i="6" s="1"/>
  <c r="AO182" i="2"/>
  <c r="H42" i="6" s="1"/>
  <c r="BF179" i="2"/>
  <c r="BE179" i="2"/>
  <c r="AY183" i="2"/>
  <c r="P130" i="6" s="1"/>
  <c r="AY177" i="2"/>
  <c r="P244" i="6" s="1"/>
  <c r="AY185" i="2"/>
  <c r="P147" i="6" s="1"/>
  <c r="AY181" i="2"/>
  <c r="P186" i="6" s="1"/>
  <c r="AO178" i="2"/>
  <c r="H245" i="6" s="1"/>
  <c r="AO180" i="2"/>
  <c r="H246" i="6" s="1"/>
  <c r="AR172" i="2"/>
  <c r="BD163" i="2"/>
  <c r="BB163" i="2"/>
  <c r="Q242" i="6" s="1"/>
  <c r="AR165" i="2"/>
  <c r="BD170" i="2"/>
  <c r="BB170" i="2"/>
  <c r="Q57" i="6" s="1"/>
  <c r="BD168" i="2"/>
  <c r="AY168" i="2"/>
  <c r="P59" i="6" s="1"/>
  <c r="BB168" i="2"/>
  <c r="Q59" i="6" s="1"/>
  <c r="AR169" i="2"/>
  <c r="BD166" i="2"/>
  <c r="BB166" i="2"/>
  <c r="Q60" i="6" s="1"/>
  <c r="AR167" i="2"/>
  <c r="AT163" i="2"/>
  <c r="AY165" i="2"/>
  <c r="P209" i="6" s="1"/>
  <c r="AO170" i="2"/>
  <c r="H57" i="6" s="1"/>
  <c r="AT164" i="2"/>
  <c r="AN164" i="2"/>
  <c r="G65" i="6" s="1"/>
  <c r="AM164" i="2"/>
  <c r="AO168" i="2"/>
  <c r="H59" i="6" s="1"/>
  <c r="AK164" i="2"/>
  <c r="L65" i="6" s="1"/>
  <c r="AO163" i="2"/>
  <c r="H242" i="6" s="1"/>
  <c r="AK166" i="2"/>
  <c r="L60" i="6" s="1"/>
  <c r="BF167" i="2"/>
  <c r="AO166" i="2"/>
  <c r="H60" i="6" s="1"/>
  <c r="AY169" i="2"/>
  <c r="P243" i="6" s="1"/>
  <c r="AY171" i="2"/>
  <c r="P175" i="6" s="1"/>
  <c r="AY173" i="2"/>
  <c r="P176" i="6" s="1"/>
  <c r="R160" i="2"/>
  <c r="AL160" i="2"/>
  <c r="AS160" i="2"/>
  <c r="AK158" i="2"/>
  <c r="L68" i="6" s="1"/>
  <c r="R158" i="2"/>
  <c r="AS158" i="2"/>
  <c r="AL158" i="2"/>
  <c r="R161" i="2"/>
  <c r="AN161" i="2"/>
  <c r="G167" i="6" s="1"/>
  <c r="AL161" i="2"/>
  <c r="AM161" i="2" s="1"/>
  <c r="AS161" i="2"/>
  <c r="R159" i="2"/>
  <c r="AN159" i="2"/>
  <c r="G177" i="6" s="1"/>
  <c r="AS159" i="2"/>
  <c r="AL159" i="2"/>
  <c r="AK160" i="2"/>
  <c r="L67" i="6" s="1"/>
  <c r="AK149" i="2"/>
  <c r="L185" i="6" s="1"/>
  <c r="Q154" i="2"/>
  <c r="P154" i="2"/>
  <c r="D82" i="6" s="1"/>
  <c r="Q152" i="2"/>
  <c r="P152" i="2"/>
  <c r="D49" i="6" s="1"/>
  <c r="AJ152" i="2"/>
  <c r="K49" i="6" s="1"/>
  <c r="V152" i="2"/>
  <c r="AJ156" i="2"/>
  <c r="K84" i="6" s="1"/>
  <c r="V156" i="2"/>
  <c r="Q153" i="2"/>
  <c r="P153" i="2"/>
  <c r="D151" i="6" s="1"/>
  <c r="Q155" i="2"/>
  <c r="P155" i="2"/>
  <c r="D154" i="6" s="1"/>
  <c r="Q151" i="2"/>
  <c r="P151" i="2"/>
  <c r="D140" i="6" s="1"/>
  <c r="AK151" i="2"/>
  <c r="L140" i="6" s="1"/>
  <c r="AJ154" i="2"/>
  <c r="K82" i="6" s="1"/>
  <c r="V154" i="2"/>
  <c r="AK155" i="2"/>
  <c r="L154" i="6" s="1"/>
  <c r="Q149" i="2"/>
  <c r="P149" i="2"/>
  <c r="D185" i="6" s="1"/>
  <c r="Q157" i="2"/>
  <c r="P157" i="2"/>
  <c r="D170" i="6" s="1"/>
  <c r="AK157" i="2"/>
  <c r="L170" i="6" s="1"/>
  <c r="AK150" i="2"/>
  <c r="L50" i="6" s="1"/>
  <c r="AI151" i="2"/>
  <c r="J140" i="6" s="1"/>
  <c r="AI149" i="2"/>
  <c r="J185" i="6" s="1"/>
  <c r="AI155" i="2"/>
  <c r="J154" i="6" s="1"/>
  <c r="Q156" i="2"/>
  <c r="P156" i="2"/>
  <c r="D84" i="6" s="1"/>
  <c r="AI156" i="2"/>
  <c r="J84" i="6" s="1"/>
  <c r="AI157" i="2"/>
  <c r="J170" i="6" s="1"/>
  <c r="AI153" i="2"/>
  <c r="J151" i="6" s="1"/>
  <c r="Q150" i="2"/>
  <c r="P150" i="2"/>
  <c r="D50" i="6" s="1"/>
  <c r="AK153" i="2"/>
  <c r="L151" i="6" s="1"/>
  <c r="AW161" i="2"/>
  <c r="AX188" i="2"/>
  <c r="AP161" i="2"/>
  <c r="AX176" i="2"/>
  <c r="AW159" i="2"/>
  <c r="AX184" i="2"/>
  <c r="AQ163" i="2"/>
  <c r="AQ166" i="2"/>
  <c r="AQ170" i="2"/>
  <c r="AW164" i="2"/>
  <c r="AQ184" i="2"/>
  <c r="AP164" i="2"/>
  <c r="AX178" i="2"/>
  <c r="AX166" i="2"/>
  <c r="AX182" i="2"/>
  <c r="AX168" i="2"/>
  <c r="AQ182" i="2"/>
  <c r="AX170" i="2"/>
  <c r="AQ168" i="2"/>
  <c r="AX180" i="2"/>
  <c r="AQ180" i="2"/>
  <c r="AX190" i="2"/>
  <c r="AQ190" i="2"/>
  <c r="AQ188" i="2"/>
  <c r="AP159" i="2"/>
  <c r="AQ176" i="2"/>
  <c r="AX163" i="2"/>
  <c r="AQ178" i="2"/>
  <c r="N245" i="6" l="1"/>
  <c r="N71" i="6"/>
  <c r="M177" i="6"/>
  <c r="N45" i="6"/>
  <c r="N66" i="6"/>
  <c r="N246" i="6"/>
  <c r="N59" i="6"/>
  <c r="N42" i="6"/>
  <c r="M65" i="6"/>
  <c r="N247" i="6"/>
  <c r="O65" i="6"/>
  <c r="N57" i="6"/>
  <c r="N60" i="6"/>
  <c r="N242" i="6"/>
  <c r="O177" i="6"/>
  <c r="M167" i="6"/>
  <c r="O167" i="6"/>
  <c r="BC168" i="2"/>
  <c r="R59" i="6" s="1"/>
  <c r="BC186" i="2"/>
  <c r="R37" i="6" s="1"/>
  <c r="AY170" i="2"/>
  <c r="BF170" i="2" s="1"/>
  <c r="BF186" i="2"/>
  <c r="AN172" i="2"/>
  <c r="AM172" i="2"/>
  <c r="AY176" i="2"/>
  <c r="P71" i="6" s="1"/>
  <c r="H71" i="6"/>
  <c r="BE186" i="2"/>
  <c r="BC175" i="2"/>
  <c r="R143" i="6" s="1"/>
  <c r="BF175" i="2"/>
  <c r="AY163" i="2"/>
  <c r="P242" i="6" s="1"/>
  <c r="BC167" i="2"/>
  <c r="R191" i="6" s="1"/>
  <c r="P191" i="6"/>
  <c r="AY190" i="2"/>
  <c r="P66" i="6" s="1"/>
  <c r="H66" i="6"/>
  <c r="AR188" i="2"/>
  <c r="AR190" i="2"/>
  <c r="BF188" i="2"/>
  <c r="BE188" i="2"/>
  <c r="BF189" i="2"/>
  <c r="BE189" i="2"/>
  <c r="BC189" i="2"/>
  <c r="R132" i="6" s="1"/>
  <c r="BC188" i="2"/>
  <c r="R45" i="6" s="1"/>
  <c r="AR180" i="2"/>
  <c r="AR182" i="2"/>
  <c r="AR178" i="2"/>
  <c r="AR184" i="2"/>
  <c r="AR176" i="2"/>
  <c r="BE178" i="2"/>
  <c r="BF178" i="2"/>
  <c r="AY182" i="2"/>
  <c r="P42" i="6" s="1"/>
  <c r="BF183" i="2"/>
  <c r="BE183" i="2"/>
  <c r="BC183" i="2"/>
  <c r="R130" i="6" s="1"/>
  <c r="BC178" i="2"/>
  <c r="R245" i="6" s="1"/>
  <c r="AY184" i="2"/>
  <c r="P247" i="6" s="1"/>
  <c r="BF181" i="2"/>
  <c r="BE181" i="2"/>
  <c r="BC181" i="2"/>
  <c r="R186" i="6" s="1"/>
  <c r="BF177" i="2"/>
  <c r="BE177" i="2"/>
  <c r="BC177" i="2"/>
  <c r="R244" i="6" s="1"/>
  <c r="AY180" i="2"/>
  <c r="P246" i="6" s="1"/>
  <c r="BF185" i="2"/>
  <c r="BE185" i="2"/>
  <c r="BC185" i="2"/>
  <c r="R147" i="6" s="1"/>
  <c r="AR168" i="2"/>
  <c r="AR170" i="2"/>
  <c r="AR166" i="2"/>
  <c r="AR163" i="2"/>
  <c r="BD164" i="2"/>
  <c r="BB164" i="2"/>
  <c r="Q65" i="6" s="1"/>
  <c r="BE171" i="2"/>
  <c r="BF171" i="2"/>
  <c r="BC171" i="2"/>
  <c r="R175" i="6" s="1"/>
  <c r="BE169" i="2"/>
  <c r="BF169" i="2"/>
  <c r="BC169" i="2"/>
  <c r="R243" i="6" s="1"/>
  <c r="BE165" i="2"/>
  <c r="BF165" i="2"/>
  <c r="BC165" i="2"/>
  <c r="R209" i="6" s="1"/>
  <c r="AY166" i="2"/>
  <c r="P60" i="6" s="1"/>
  <c r="BE173" i="2"/>
  <c r="BF173" i="2"/>
  <c r="BC173" i="2"/>
  <c r="R176" i="6" s="1"/>
  <c r="AO164" i="2"/>
  <c r="H65" i="6" s="1"/>
  <c r="BE168" i="2"/>
  <c r="BF168" i="2"/>
  <c r="BD159" i="2"/>
  <c r="BB159" i="2"/>
  <c r="Q177" i="6" s="1"/>
  <c r="BD161" i="2"/>
  <c r="BB161" i="2"/>
  <c r="Q167" i="6" s="1"/>
  <c r="AT159" i="2"/>
  <c r="AT158" i="2"/>
  <c r="AN160" i="2"/>
  <c r="G67" i="6" s="1"/>
  <c r="AM160" i="2"/>
  <c r="AO159" i="2"/>
  <c r="H177" i="6" s="1"/>
  <c r="AO161" i="2"/>
  <c r="H167" i="6" s="1"/>
  <c r="AM159" i="2"/>
  <c r="AT161" i="2"/>
  <c r="AM158" i="2"/>
  <c r="AT160" i="2"/>
  <c r="R155" i="2"/>
  <c r="AN155" i="2"/>
  <c r="G154" i="6" s="1"/>
  <c r="AL155" i="2"/>
  <c r="AS155" i="2"/>
  <c r="AK156" i="2"/>
  <c r="L84" i="6" s="1"/>
  <c r="R154" i="2"/>
  <c r="AL154" i="2"/>
  <c r="AS154" i="2"/>
  <c r="R150" i="2"/>
  <c r="AS150" i="2"/>
  <c r="AL150" i="2"/>
  <c r="R157" i="2"/>
  <c r="AL157" i="2"/>
  <c r="AM157" i="2" s="1"/>
  <c r="AS157" i="2"/>
  <c r="AN157" i="2"/>
  <c r="G170" i="6" s="1"/>
  <c r="R156" i="2"/>
  <c r="AL156" i="2"/>
  <c r="AS156" i="2"/>
  <c r="AK154" i="2"/>
  <c r="L82" i="6" s="1"/>
  <c r="R151" i="2"/>
  <c r="AN151" i="2"/>
  <c r="G140" i="6" s="1"/>
  <c r="AS151" i="2"/>
  <c r="AL151" i="2"/>
  <c r="R153" i="2"/>
  <c r="AN153" i="2"/>
  <c r="G151" i="6" s="1"/>
  <c r="AS153" i="2"/>
  <c r="AL153" i="2"/>
  <c r="R152" i="2"/>
  <c r="AL152" i="2"/>
  <c r="AS152" i="2"/>
  <c r="R149" i="2"/>
  <c r="AN149" i="2"/>
  <c r="G185" i="6" s="1"/>
  <c r="AS149" i="2"/>
  <c r="AL149" i="2"/>
  <c r="AK152" i="2"/>
  <c r="L49" i="6" s="1"/>
  <c r="AP151" i="2"/>
  <c r="AP153" i="2"/>
  <c r="AP155" i="2"/>
  <c r="AW157" i="2"/>
  <c r="AW151" i="2"/>
  <c r="AQ164" i="2"/>
  <c r="AQ159" i="2"/>
  <c r="AW160" i="2"/>
  <c r="AP160" i="2"/>
  <c r="AW153" i="2"/>
  <c r="AX161" i="2"/>
  <c r="AX164" i="2"/>
  <c r="AW158" i="2"/>
  <c r="AQ161" i="2"/>
  <c r="AP158" i="2"/>
  <c r="AW155" i="2"/>
  <c r="AX159" i="2"/>
  <c r="AP157" i="2"/>
  <c r="AP149" i="2"/>
  <c r="AW149" i="2"/>
  <c r="O185" i="6" l="1"/>
  <c r="M185" i="6"/>
  <c r="M170" i="6"/>
  <c r="O154" i="6"/>
  <c r="M68" i="6"/>
  <c r="N167" i="6"/>
  <c r="O68" i="6"/>
  <c r="O151" i="6"/>
  <c r="M67" i="6"/>
  <c r="O67" i="6"/>
  <c r="N177" i="6"/>
  <c r="N65" i="6"/>
  <c r="O140" i="6"/>
  <c r="O170" i="6"/>
  <c r="M154" i="6"/>
  <c r="M151" i="6"/>
  <c r="M140" i="6"/>
  <c r="BE170" i="2"/>
  <c r="BE163" i="2"/>
  <c r="BC163" i="2"/>
  <c r="R242" i="6" s="1"/>
  <c r="BF163" i="2"/>
  <c r="AY164" i="2"/>
  <c r="BF164" i="2" s="1"/>
  <c r="BC190" i="2"/>
  <c r="R66" i="6" s="1"/>
  <c r="G56" i="6"/>
  <c r="AO172" i="2"/>
  <c r="AM149" i="2"/>
  <c r="BE190" i="2"/>
  <c r="BC176" i="2"/>
  <c r="R71" i="6" s="1"/>
  <c r="BF190" i="2"/>
  <c r="P57" i="6"/>
  <c r="BC170" i="2"/>
  <c r="R57" i="6" s="1"/>
  <c r="BE176" i="2"/>
  <c r="AN158" i="2"/>
  <c r="G68" i="6" s="1"/>
  <c r="BF176" i="2"/>
  <c r="BF180" i="2"/>
  <c r="BE180" i="2"/>
  <c r="BC180" i="2"/>
  <c r="R246" i="6" s="1"/>
  <c r="BF182" i="2"/>
  <c r="BE182" i="2"/>
  <c r="BC182" i="2"/>
  <c r="R42" i="6" s="1"/>
  <c r="BF184" i="2"/>
  <c r="BE184" i="2"/>
  <c r="BC184" i="2"/>
  <c r="R247" i="6" s="1"/>
  <c r="AR164" i="2"/>
  <c r="BE166" i="2"/>
  <c r="BF166" i="2"/>
  <c r="BC166" i="2"/>
  <c r="R60" i="6" s="1"/>
  <c r="AR161" i="2"/>
  <c r="BD158" i="2"/>
  <c r="BB158" i="2"/>
  <c r="Q68" i="6" s="1"/>
  <c r="AR159" i="2"/>
  <c r="BD160" i="2"/>
  <c r="BB160" i="2"/>
  <c r="Q67" i="6" s="1"/>
  <c r="AY159" i="2"/>
  <c r="P177" i="6" s="1"/>
  <c r="AO160" i="2"/>
  <c r="AY161" i="2"/>
  <c r="P167" i="6" s="1"/>
  <c r="BD153" i="2"/>
  <c r="BB153" i="2"/>
  <c r="Q151" i="6" s="1"/>
  <c r="BD151" i="2"/>
  <c r="AY151" i="2"/>
  <c r="P140" i="6" s="1"/>
  <c r="BB151" i="2"/>
  <c r="Q140" i="6" s="1"/>
  <c r="BD157" i="2"/>
  <c r="BB157" i="2"/>
  <c r="Q170" i="6" s="1"/>
  <c r="BD149" i="2"/>
  <c r="BB149" i="2"/>
  <c r="Q185" i="6" s="1"/>
  <c r="BD155" i="2"/>
  <c r="BB155" i="2"/>
  <c r="Q154" i="6" s="1"/>
  <c r="AT152" i="2"/>
  <c r="AT153" i="2"/>
  <c r="AT151" i="2"/>
  <c r="AT156" i="2"/>
  <c r="AT157" i="2"/>
  <c r="AT150" i="2"/>
  <c r="AO155" i="2"/>
  <c r="H154" i="6" s="1"/>
  <c r="AT149" i="2"/>
  <c r="AN152" i="2"/>
  <c r="G49" i="6" s="1"/>
  <c r="AM152" i="2"/>
  <c r="AO153" i="2"/>
  <c r="H151" i="6" s="1"/>
  <c r="AO151" i="2"/>
  <c r="H140" i="6" s="1"/>
  <c r="AN156" i="2"/>
  <c r="G84" i="6" s="1"/>
  <c r="AM156" i="2"/>
  <c r="AO149" i="2"/>
  <c r="H185" i="6" s="1"/>
  <c r="AT154" i="2"/>
  <c r="AT155" i="2"/>
  <c r="AM153" i="2"/>
  <c r="AM151" i="2"/>
  <c r="AO157" i="2"/>
  <c r="H170" i="6" s="1"/>
  <c r="AN150" i="2"/>
  <c r="G50" i="6" s="1"/>
  <c r="AM150" i="2"/>
  <c r="AN154" i="2"/>
  <c r="G82" i="6" s="1"/>
  <c r="AM154" i="2"/>
  <c r="AM155" i="2"/>
  <c r="AX151" i="2"/>
  <c r="AP150" i="2"/>
  <c r="AQ153" i="2"/>
  <c r="AQ149" i="2"/>
  <c r="AP154" i="2"/>
  <c r="AW154" i="2"/>
  <c r="AQ158" i="2"/>
  <c r="AQ155" i="2"/>
  <c r="AX149" i="2"/>
  <c r="AQ151" i="2"/>
  <c r="AW152" i="2"/>
  <c r="AX158" i="2"/>
  <c r="AW156" i="2"/>
  <c r="AQ157" i="2"/>
  <c r="AP152" i="2"/>
  <c r="AX155" i="2"/>
  <c r="AX157" i="2"/>
  <c r="AX153" i="2"/>
  <c r="AX160" i="2"/>
  <c r="AW150" i="2"/>
  <c r="AQ160" i="2"/>
  <c r="AP156" i="2"/>
  <c r="M84" i="6" l="1"/>
  <c r="N67" i="6"/>
  <c r="O50" i="6"/>
  <c r="M49" i="6"/>
  <c r="N170" i="6"/>
  <c r="O84" i="6"/>
  <c r="O49" i="6"/>
  <c r="N140" i="6"/>
  <c r="N154" i="6"/>
  <c r="N68" i="6"/>
  <c r="O82" i="6"/>
  <c r="M82" i="6"/>
  <c r="N185" i="6"/>
  <c r="N151" i="6"/>
  <c r="M50" i="6"/>
  <c r="BE164" i="2"/>
  <c r="AY160" i="2"/>
  <c r="P67" i="6" s="1"/>
  <c r="H67" i="6"/>
  <c r="AO158" i="2"/>
  <c r="H56" i="6"/>
  <c r="AY172" i="2"/>
  <c r="BC164" i="2"/>
  <c r="R65" i="6" s="1"/>
  <c r="P65" i="6"/>
  <c r="AR158" i="2"/>
  <c r="AR160" i="2"/>
  <c r="BF161" i="2"/>
  <c r="BE161" i="2"/>
  <c r="BC161" i="2"/>
  <c r="R167" i="6" s="1"/>
  <c r="BF159" i="2"/>
  <c r="BE159" i="2"/>
  <c r="BC159" i="2"/>
  <c r="R177" i="6" s="1"/>
  <c r="BD150" i="2"/>
  <c r="BB150" i="2"/>
  <c r="Q50" i="6" s="1"/>
  <c r="BD156" i="2"/>
  <c r="BB156" i="2"/>
  <c r="Q84" i="6" s="1"/>
  <c r="BD152" i="2"/>
  <c r="BB152" i="2"/>
  <c r="Q49" i="6" s="1"/>
  <c r="AR157" i="2"/>
  <c r="AR151" i="2"/>
  <c r="BD154" i="2"/>
  <c r="BB154" i="2"/>
  <c r="Q82" i="6" s="1"/>
  <c r="AR149" i="2"/>
  <c r="AR153" i="2"/>
  <c r="AR155" i="2"/>
  <c r="BE151" i="2"/>
  <c r="BF151" i="2"/>
  <c r="AO150" i="2"/>
  <c r="H50" i="6" s="1"/>
  <c r="AO156" i="2"/>
  <c r="AO152" i="2"/>
  <c r="H49" i="6" s="1"/>
  <c r="AO154" i="2"/>
  <c r="H82" i="6" s="1"/>
  <c r="AY155" i="2"/>
  <c r="P154" i="6" s="1"/>
  <c r="AY149" i="2"/>
  <c r="P185" i="6" s="1"/>
  <c r="AY157" i="2"/>
  <c r="P170" i="6" s="1"/>
  <c r="BC151" i="2"/>
  <c r="R140" i="6" s="1"/>
  <c r="AY153" i="2"/>
  <c r="P151" i="6" s="1"/>
  <c r="AX156" i="2"/>
  <c r="AQ156" i="2"/>
  <c r="AQ154" i="2"/>
  <c r="AX150" i="2"/>
  <c r="AQ150" i="2"/>
  <c r="AX154" i="2"/>
  <c r="AX152" i="2"/>
  <c r="AQ152" i="2"/>
  <c r="N49" i="6" l="1"/>
  <c r="N50" i="6"/>
  <c r="N82" i="6"/>
  <c r="N84" i="6"/>
  <c r="BC160" i="2"/>
  <c r="R67" i="6" s="1"/>
  <c r="BE160" i="2"/>
  <c r="BF160" i="2"/>
  <c r="AY156" i="2"/>
  <c r="P84" i="6" s="1"/>
  <c r="H84" i="6"/>
  <c r="AY150" i="2"/>
  <c r="P56" i="6"/>
  <c r="BE172" i="2"/>
  <c r="BF172" i="2"/>
  <c r="BC172" i="2"/>
  <c r="R56" i="6" s="1"/>
  <c r="H68" i="6"/>
  <c r="AY158" i="2"/>
  <c r="AY154" i="2"/>
  <c r="AR152" i="2"/>
  <c r="AR150" i="2"/>
  <c r="AR154" i="2"/>
  <c r="AR156" i="2"/>
  <c r="BE153" i="2"/>
  <c r="BF153" i="2"/>
  <c r="BC153" i="2"/>
  <c r="R151" i="6" s="1"/>
  <c r="BE155" i="2"/>
  <c r="BF155" i="2"/>
  <c r="BC155" i="2"/>
  <c r="R154" i="6" s="1"/>
  <c r="AY152" i="2"/>
  <c r="P49" i="6" s="1"/>
  <c r="BE157" i="2"/>
  <c r="BF157" i="2"/>
  <c r="BC157" i="2"/>
  <c r="R170" i="6" s="1"/>
  <c r="BF149" i="2"/>
  <c r="BE149" i="2"/>
  <c r="BC149" i="2"/>
  <c r="R185" i="6" s="1"/>
  <c r="S193" i="6"/>
  <c r="E193" i="6"/>
  <c r="C193" i="6"/>
  <c r="B193" i="6"/>
  <c r="A193" i="6"/>
  <c r="S78" i="6"/>
  <c r="B78" i="6"/>
  <c r="A78" i="6"/>
  <c r="S192" i="6"/>
  <c r="C192" i="6"/>
  <c r="B192" i="6"/>
  <c r="A192" i="6"/>
  <c r="S77" i="6"/>
  <c r="E77" i="6"/>
  <c r="B77" i="6"/>
  <c r="A77" i="6"/>
  <c r="S241" i="6"/>
  <c r="E241" i="6"/>
  <c r="B241" i="6"/>
  <c r="A241" i="6"/>
  <c r="S11" i="6"/>
  <c r="B11" i="6"/>
  <c r="A11" i="6"/>
  <c r="S204" i="6"/>
  <c r="B204" i="6"/>
  <c r="A204" i="6"/>
  <c r="S17" i="6"/>
  <c r="B17" i="6"/>
  <c r="A17" i="6"/>
  <c r="S180" i="6"/>
  <c r="B180" i="6"/>
  <c r="A180" i="6"/>
  <c r="BA147" i="2"/>
  <c r="AZ147" i="2"/>
  <c r="AV147" i="2"/>
  <c r="AD147" i="2"/>
  <c r="AF147" i="2" s="1"/>
  <c r="X147" i="2"/>
  <c r="Z147" i="2" s="1"/>
  <c r="AA147" i="2" s="1"/>
  <c r="S147" i="2"/>
  <c r="U147" i="2" s="1"/>
  <c r="J147" i="2"/>
  <c r="L147" i="2" s="1"/>
  <c r="M147" i="2" s="1"/>
  <c r="E147" i="2"/>
  <c r="G147" i="2" s="1"/>
  <c r="O147" i="2" s="1"/>
  <c r="D147" i="2"/>
  <c r="C147" i="2"/>
  <c r="B147" i="2"/>
  <c r="A147" i="2"/>
  <c r="BA146" i="2"/>
  <c r="AZ146" i="2"/>
  <c r="AV146" i="2"/>
  <c r="AD146" i="2"/>
  <c r="AF146" i="2" s="1"/>
  <c r="X146" i="2"/>
  <c r="Z146" i="2" s="1"/>
  <c r="AA146" i="2" s="1"/>
  <c r="S146" i="2"/>
  <c r="E146" i="2"/>
  <c r="G146" i="2" s="1"/>
  <c r="O146" i="2" s="1"/>
  <c r="C78" i="6" s="1"/>
  <c r="C146" i="2"/>
  <c r="J146" i="2" s="1"/>
  <c r="L146" i="2" s="1"/>
  <c r="M146" i="2" s="1"/>
  <c r="B146" i="2"/>
  <c r="A146" i="2"/>
  <c r="BA145" i="2"/>
  <c r="AZ145" i="2"/>
  <c r="AV145" i="2"/>
  <c r="AD145" i="2"/>
  <c r="AF145" i="2" s="1"/>
  <c r="X145" i="2"/>
  <c r="Z145" i="2" s="1"/>
  <c r="S145" i="2"/>
  <c r="U145" i="2" s="1"/>
  <c r="AJ145" i="2" s="1"/>
  <c r="K192" i="6" s="1"/>
  <c r="M145" i="2"/>
  <c r="J145" i="2"/>
  <c r="L145" i="2" s="1"/>
  <c r="E145" i="2"/>
  <c r="G145" i="2" s="1"/>
  <c r="O145" i="2" s="1"/>
  <c r="D145" i="2"/>
  <c r="C145" i="2"/>
  <c r="B145" i="2"/>
  <c r="A145" i="2"/>
  <c r="BA144" i="2"/>
  <c r="AZ144" i="2"/>
  <c r="AV144" i="2"/>
  <c r="AD144" i="2"/>
  <c r="AF144" i="2" s="1"/>
  <c r="X144" i="2"/>
  <c r="Z144" i="2" s="1"/>
  <c r="S144" i="2"/>
  <c r="E144" i="2"/>
  <c r="G144" i="2" s="1"/>
  <c r="O144" i="2" s="1"/>
  <c r="C77" i="6" s="1"/>
  <c r="D144" i="2"/>
  <c r="C144" i="2"/>
  <c r="J144" i="2" s="1"/>
  <c r="L144" i="2" s="1"/>
  <c r="M144" i="2" s="1"/>
  <c r="B144" i="2"/>
  <c r="A144" i="2"/>
  <c r="BA143" i="2"/>
  <c r="AZ143" i="2"/>
  <c r="AV143" i="2"/>
  <c r="AD143" i="2"/>
  <c r="AF143" i="2" s="1"/>
  <c r="X143" i="2"/>
  <c r="S143" i="2"/>
  <c r="E143" i="2"/>
  <c r="C143" i="2"/>
  <c r="J143" i="2" s="1"/>
  <c r="B143" i="2"/>
  <c r="A143" i="2"/>
  <c r="BA142" i="2"/>
  <c r="AZ142" i="2"/>
  <c r="AV142" i="2"/>
  <c r="AD142" i="2"/>
  <c r="X142" i="2"/>
  <c r="E11" i="6" s="1"/>
  <c r="S142" i="2"/>
  <c r="E142" i="2"/>
  <c r="C142" i="2"/>
  <c r="J142" i="2" s="1"/>
  <c r="B142" i="2"/>
  <c r="A142" i="2"/>
  <c r="BA141" i="2"/>
  <c r="AZ141" i="2"/>
  <c r="AV141" i="2"/>
  <c r="AD141" i="2"/>
  <c r="X141" i="2"/>
  <c r="E204" i="6" s="1"/>
  <c r="S141" i="2"/>
  <c r="J141" i="2"/>
  <c r="E141" i="2"/>
  <c r="C141" i="2"/>
  <c r="D141" i="2" s="1"/>
  <c r="B141" i="2"/>
  <c r="A141" i="2"/>
  <c r="BA140" i="2"/>
  <c r="AZ140" i="2"/>
  <c r="AV140" i="2"/>
  <c r="AD140" i="2"/>
  <c r="X140" i="2"/>
  <c r="E17" i="6" s="1"/>
  <c r="S140" i="2"/>
  <c r="E140" i="2"/>
  <c r="C140" i="2"/>
  <c r="D140" i="2" s="1"/>
  <c r="B140" i="2"/>
  <c r="A140" i="2"/>
  <c r="BA139" i="2"/>
  <c r="AZ139" i="2"/>
  <c r="AV139" i="2"/>
  <c r="AE139" i="2"/>
  <c r="AD139" i="2"/>
  <c r="AF139" i="2" s="1"/>
  <c r="Z139" i="2"/>
  <c r="X139" i="2"/>
  <c r="Y139" i="2" s="1"/>
  <c r="F180" i="6" s="1"/>
  <c r="T139" i="2"/>
  <c r="S139" i="2"/>
  <c r="U139" i="2" s="1"/>
  <c r="E139" i="2"/>
  <c r="G139" i="2" s="1"/>
  <c r="C139" i="2"/>
  <c r="B139" i="2"/>
  <c r="A139" i="2"/>
  <c r="BC156" i="2" l="1"/>
  <c r="R84" i="6" s="1"/>
  <c r="P82" i="6"/>
  <c r="BC154" i="2"/>
  <c r="R82" i="6" s="1"/>
  <c r="P68" i="6"/>
  <c r="BF158" i="2"/>
  <c r="BC158" i="2"/>
  <c r="R68" i="6" s="1"/>
  <c r="BE158" i="2"/>
  <c r="BF154" i="2"/>
  <c r="J140" i="2"/>
  <c r="BE154" i="2"/>
  <c r="F139" i="2"/>
  <c r="E192" i="6"/>
  <c r="D143" i="2"/>
  <c r="E180" i="6"/>
  <c r="E78" i="6"/>
  <c r="BC150" i="2"/>
  <c r="R50" i="6" s="1"/>
  <c r="P50" i="6"/>
  <c r="D142" i="2"/>
  <c r="D146" i="2"/>
  <c r="BF156" i="2"/>
  <c r="BF150" i="2"/>
  <c r="BE156" i="2"/>
  <c r="BE150" i="2"/>
  <c r="BE152" i="2"/>
  <c r="BF152" i="2"/>
  <c r="BC152" i="2"/>
  <c r="R49" i="6" s="1"/>
  <c r="J139" i="2"/>
  <c r="D139" i="2"/>
  <c r="AF141" i="2"/>
  <c r="AE141" i="2"/>
  <c r="G143" i="2"/>
  <c r="F143" i="2"/>
  <c r="AA144" i="2"/>
  <c r="AA145" i="2"/>
  <c r="AA139" i="2"/>
  <c r="U141" i="2"/>
  <c r="T141" i="2"/>
  <c r="V139" i="2"/>
  <c r="AJ139" i="2"/>
  <c r="K180" i="6" s="1"/>
  <c r="L140" i="2"/>
  <c r="M140" i="2" s="1"/>
  <c r="K140" i="2"/>
  <c r="O139" i="2"/>
  <c r="C180" i="6" s="1"/>
  <c r="H139" i="2"/>
  <c r="AF140" i="2"/>
  <c r="AE140" i="2"/>
  <c r="L141" i="2"/>
  <c r="M141" i="2" s="1"/>
  <c r="K141" i="2"/>
  <c r="AH139" i="2"/>
  <c r="I180" i="6" s="1"/>
  <c r="AG139" i="2"/>
  <c r="U140" i="2"/>
  <c r="T140" i="2"/>
  <c r="Z143" i="2"/>
  <c r="Y143" i="2"/>
  <c r="F241" i="6" s="1"/>
  <c r="G142" i="2"/>
  <c r="F142" i="2"/>
  <c r="Z142" i="2"/>
  <c r="Y142" i="2"/>
  <c r="F11" i="6" s="1"/>
  <c r="G141" i="2"/>
  <c r="F141" i="2"/>
  <c r="Z141" i="2"/>
  <c r="Y141" i="2"/>
  <c r="F204" i="6" s="1"/>
  <c r="L143" i="2"/>
  <c r="M143" i="2" s="1"/>
  <c r="K143" i="2"/>
  <c r="U143" i="2"/>
  <c r="U144" i="2" s="1"/>
  <c r="T143" i="2"/>
  <c r="AH143" i="2"/>
  <c r="I241" i="6" s="1"/>
  <c r="H144" i="2"/>
  <c r="AH144" i="2"/>
  <c r="I77" i="6" s="1"/>
  <c r="H145" i="2"/>
  <c r="AN145" i="2"/>
  <c r="G192" i="6" s="1"/>
  <c r="AH145" i="2"/>
  <c r="I192" i="6" s="1"/>
  <c r="H146" i="2"/>
  <c r="U146" i="2"/>
  <c r="AH146" i="2"/>
  <c r="I78" i="6" s="1"/>
  <c r="AS146" i="2"/>
  <c r="H147" i="2"/>
  <c r="AJ147" i="2"/>
  <c r="K193" i="6" s="1"/>
  <c r="AL147" i="2"/>
  <c r="AH147" i="2"/>
  <c r="I193" i="6" s="1"/>
  <c r="G140" i="2"/>
  <c r="F140" i="2"/>
  <c r="Z140" i="2"/>
  <c r="Y140" i="2"/>
  <c r="F17" i="6" s="1"/>
  <c r="L142" i="2"/>
  <c r="M142" i="2" s="1"/>
  <c r="K142" i="2"/>
  <c r="T142" i="2"/>
  <c r="AF142" i="2"/>
  <c r="AE142" i="2"/>
  <c r="AG143" i="2"/>
  <c r="AG144" i="2"/>
  <c r="V145" i="2"/>
  <c r="AG145" i="2"/>
  <c r="AG146" i="2"/>
  <c r="V147" i="2"/>
  <c r="AG147" i="2"/>
  <c r="Q144" i="2"/>
  <c r="R144" i="2" s="1"/>
  <c r="P144" i="2"/>
  <c r="D77" i="6" s="1"/>
  <c r="Q145" i="2"/>
  <c r="R145" i="2" s="1"/>
  <c r="P145" i="2"/>
  <c r="D192" i="6" s="1"/>
  <c r="Q146" i="2"/>
  <c r="R146" i="2" s="1"/>
  <c r="P146" i="2"/>
  <c r="D78" i="6" s="1"/>
  <c r="Q147" i="2"/>
  <c r="R147" i="2" s="1"/>
  <c r="P147" i="2"/>
  <c r="D193" i="6" s="1"/>
  <c r="AE143" i="2"/>
  <c r="F144" i="2"/>
  <c r="K144" i="2"/>
  <c r="T144" i="2"/>
  <c r="Y144" i="2"/>
  <c r="F77" i="6" s="1"/>
  <c r="AE144" i="2"/>
  <c r="F145" i="2"/>
  <c r="K145" i="2"/>
  <c r="T145" i="2"/>
  <c r="Y145" i="2"/>
  <c r="F192" i="6" s="1"/>
  <c r="AE145" i="2"/>
  <c r="F146" i="2"/>
  <c r="K146" i="2"/>
  <c r="T146" i="2"/>
  <c r="Y146" i="2"/>
  <c r="F78" i="6" s="1"/>
  <c r="AE146" i="2"/>
  <c r="F147" i="2"/>
  <c r="K147" i="2"/>
  <c r="T147" i="2"/>
  <c r="Y147" i="2"/>
  <c r="F193" i="6" s="1"/>
  <c r="AE147" i="2"/>
  <c r="S199" i="6"/>
  <c r="B199" i="6"/>
  <c r="A199" i="6"/>
  <c r="S116" i="6"/>
  <c r="B116" i="6"/>
  <c r="A116" i="6"/>
  <c r="S160" i="6"/>
  <c r="B160" i="6"/>
  <c r="A160" i="6"/>
  <c r="S103" i="6"/>
  <c r="B103" i="6"/>
  <c r="A103" i="6"/>
  <c r="S159" i="6"/>
  <c r="B159" i="6"/>
  <c r="A159" i="6"/>
  <c r="S102" i="6"/>
  <c r="B102" i="6"/>
  <c r="A102" i="6"/>
  <c r="S172" i="6"/>
  <c r="E172" i="6"/>
  <c r="B172" i="6"/>
  <c r="A172" i="6"/>
  <c r="S101" i="6"/>
  <c r="F101" i="6"/>
  <c r="B101" i="6"/>
  <c r="A101" i="6"/>
  <c r="S184" i="6"/>
  <c r="B184" i="6"/>
  <c r="A184" i="6"/>
  <c r="BA137" i="2"/>
  <c r="AZ137" i="2"/>
  <c r="AV137" i="2"/>
  <c r="AD137" i="2"/>
  <c r="X137" i="2"/>
  <c r="E199" i="6" s="1"/>
  <c r="S137" i="2"/>
  <c r="J137" i="2"/>
  <c r="E137" i="2"/>
  <c r="C137" i="2"/>
  <c r="D137" i="2" s="1"/>
  <c r="B137" i="2"/>
  <c r="A137" i="2"/>
  <c r="BA136" i="2"/>
  <c r="AZ136" i="2"/>
  <c r="AV136" i="2"/>
  <c r="AD136" i="2"/>
  <c r="X136" i="2"/>
  <c r="E116" i="6" s="1"/>
  <c r="S136" i="2"/>
  <c r="J136" i="2"/>
  <c r="E136" i="2"/>
  <c r="C136" i="2"/>
  <c r="D136" i="2" s="1"/>
  <c r="B136" i="2"/>
  <c r="A136" i="2"/>
  <c r="BA135" i="2"/>
  <c r="AZ135" i="2"/>
  <c r="AV135" i="2"/>
  <c r="AD135" i="2"/>
  <c r="X135" i="2"/>
  <c r="E160" i="6" s="1"/>
  <c r="S135" i="2"/>
  <c r="E135" i="2"/>
  <c r="C135" i="2"/>
  <c r="D135" i="2" s="1"/>
  <c r="B135" i="2"/>
  <c r="A135" i="2"/>
  <c r="BA134" i="2"/>
  <c r="AZ134" i="2"/>
  <c r="AV134" i="2"/>
  <c r="AD134" i="2"/>
  <c r="AE134" i="2" s="1"/>
  <c r="X134" i="2"/>
  <c r="Y134" i="2" s="1"/>
  <c r="F103" i="6" s="1"/>
  <c r="S134" i="2"/>
  <c r="T134" i="2" s="1"/>
  <c r="J134" i="2"/>
  <c r="K134" i="2" s="1"/>
  <c r="E134" i="2"/>
  <c r="F134" i="2" s="1"/>
  <c r="C134" i="2"/>
  <c r="D134" i="2" s="1"/>
  <c r="B134" i="2"/>
  <c r="A134" i="2"/>
  <c r="BA133" i="2"/>
  <c r="AZ133" i="2"/>
  <c r="AV133" i="2"/>
  <c r="AD133" i="2"/>
  <c r="AE133" i="2" s="1"/>
  <c r="X133" i="2"/>
  <c r="Y133" i="2" s="1"/>
  <c r="F159" i="6" s="1"/>
  <c r="S133" i="2"/>
  <c r="T133" i="2" s="1"/>
  <c r="E133" i="2"/>
  <c r="F133" i="2" s="1"/>
  <c r="C133" i="2"/>
  <c r="D133" i="2" s="1"/>
  <c r="B133" i="2"/>
  <c r="A133" i="2"/>
  <c r="BA132" i="2"/>
  <c r="AZ132" i="2"/>
  <c r="AV132" i="2"/>
  <c r="AD132" i="2"/>
  <c r="AE132" i="2" s="1"/>
  <c r="X132" i="2"/>
  <c r="E102" i="6" s="1"/>
  <c r="S132" i="2"/>
  <c r="T132" i="2" s="1"/>
  <c r="E132" i="2"/>
  <c r="C132" i="2"/>
  <c r="D132" i="2" s="1"/>
  <c r="B132" i="2"/>
  <c r="A132" i="2"/>
  <c r="BA131" i="2"/>
  <c r="AZ131" i="2"/>
  <c r="AV131" i="2"/>
  <c r="AD131" i="2"/>
  <c r="AE131" i="2" s="1"/>
  <c r="Z131" i="2"/>
  <c r="X131" i="2"/>
  <c r="Y131" i="2" s="1"/>
  <c r="F172" i="6" s="1"/>
  <c r="S131" i="2"/>
  <c r="T131" i="2" s="1"/>
  <c r="E131" i="2"/>
  <c r="C131" i="2"/>
  <c r="J131" i="2" s="1"/>
  <c r="K131" i="2" s="1"/>
  <c r="B131" i="2"/>
  <c r="A131" i="2"/>
  <c r="BA130" i="2"/>
  <c r="AZ130" i="2"/>
  <c r="AV130" i="2"/>
  <c r="AD130" i="2"/>
  <c r="X130" i="2"/>
  <c r="Y130" i="2" s="1"/>
  <c r="S130" i="2"/>
  <c r="T130" i="2" s="1"/>
  <c r="E130" i="2"/>
  <c r="F130" i="2" s="1"/>
  <c r="C130" i="2"/>
  <c r="D130" i="2" s="1"/>
  <c r="B130" i="2"/>
  <c r="A130" i="2"/>
  <c r="BA129" i="2"/>
  <c r="AZ129" i="2"/>
  <c r="AV129" i="2"/>
  <c r="AD129" i="2"/>
  <c r="AE129" i="2" s="1"/>
  <c r="X129" i="2"/>
  <c r="Y129" i="2" s="1"/>
  <c r="F184" i="6" s="1"/>
  <c r="S129" i="2"/>
  <c r="T129" i="2" s="1"/>
  <c r="E129" i="2"/>
  <c r="F129" i="2" s="1"/>
  <c r="C129" i="2"/>
  <c r="J129" i="2" s="1"/>
  <c r="K129" i="2" s="1"/>
  <c r="B129" i="2"/>
  <c r="A129" i="2"/>
  <c r="AP145" i="2"/>
  <c r="M192" i="6" l="1"/>
  <c r="G129" i="2"/>
  <c r="U133" i="2"/>
  <c r="AJ133" i="2" s="1"/>
  <c r="K159" i="6" s="1"/>
  <c r="AF133" i="2"/>
  <c r="AG133" i="2" s="1"/>
  <c r="E159" i="6"/>
  <c r="Z129" i="2"/>
  <c r="J135" i="2"/>
  <c r="E103" i="6"/>
  <c r="U129" i="2"/>
  <c r="V129" i="2" s="1"/>
  <c r="AK129" i="2" s="1"/>
  <c r="L184" i="6" s="1"/>
  <c r="AF129" i="2"/>
  <c r="AG129" i="2" s="1"/>
  <c r="E184" i="6"/>
  <c r="U142" i="2"/>
  <c r="J132" i="2"/>
  <c r="K132" i="2" s="1"/>
  <c r="E101" i="6"/>
  <c r="AS144" i="2"/>
  <c r="AT144" i="2" s="1"/>
  <c r="AJ142" i="2"/>
  <c r="K11" i="6" s="1"/>
  <c r="V142" i="2"/>
  <c r="AS147" i="2"/>
  <c r="AI146" i="2"/>
  <c r="J78" i="6" s="1"/>
  <c r="AI145" i="2"/>
  <c r="J192" i="6" s="1"/>
  <c r="AI144" i="2"/>
  <c r="J77" i="6" s="1"/>
  <c r="AJ143" i="2"/>
  <c r="K241" i="6" s="1"/>
  <c r="V143" i="2"/>
  <c r="AA141" i="2"/>
  <c r="AA142" i="2"/>
  <c r="Q139" i="2"/>
  <c r="P139" i="2"/>
  <c r="D180" i="6" s="1"/>
  <c r="AK139" i="2"/>
  <c r="L180" i="6" s="1"/>
  <c r="AA140" i="2"/>
  <c r="AI147" i="2"/>
  <c r="J193" i="6" s="1"/>
  <c r="AL146" i="2"/>
  <c r="AL145" i="2"/>
  <c r="AM145" i="2" s="1"/>
  <c r="AL144" i="2"/>
  <c r="AA143" i="2"/>
  <c r="AI143" i="2" s="1"/>
  <c r="J241" i="6" s="1"/>
  <c r="AI139" i="2"/>
  <c r="J180" i="6" s="1"/>
  <c r="AH141" i="2"/>
  <c r="AG141" i="2"/>
  <c r="AM147" i="2"/>
  <c r="AJ146" i="2"/>
  <c r="K78" i="6" s="1"/>
  <c r="V146" i="2"/>
  <c r="AO145" i="2"/>
  <c r="H192" i="6" s="1"/>
  <c r="AJ144" i="2"/>
  <c r="K77" i="6" s="1"/>
  <c r="V144" i="2"/>
  <c r="H141" i="2"/>
  <c r="O141" i="2"/>
  <c r="C204" i="6" s="1"/>
  <c r="O142" i="2"/>
  <c r="C11" i="6" s="1"/>
  <c r="H142" i="2"/>
  <c r="AH140" i="2"/>
  <c r="I17" i="6" s="1"/>
  <c r="AG140" i="2"/>
  <c r="AS145" i="2"/>
  <c r="AK147" i="2"/>
  <c r="L193" i="6" s="1"/>
  <c r="AK145" i="2"/>
  <c r="L192" i="6" s="1"/>
  <c r="AH142" i="2"/>
  <c r="I11" i="6" s="1"/>
  <c r="AG142" i="2"/>
  <c r="O140" i="2"/>
  <c r="C17" i="6" s="1"/>
  <c r="H140" i="2"/>
  <c r="AN147" i="2"/>
  <c r="G193" i="6" s="1"/>
  <c r="AT146" i="2"/>
  <c r="AJ140" i="2"/>
  <c r="K17" i="6" s="1"/>
  <c r="V140" i="2"/>
  <c r="AJ141" i="2"/>
  <c r="K204" i="6" s="1"/>
  <c r="V141" i="2"/>
  <c r="H143" i="2"/>
  <c r="O143" i="2"/>
  <c r="C241" i="6" s="1"/>
  <c r="L139" i="2"/>
  <c r="M139" i="2" s="1"/>
  <c r="K139" i="2"/>
  <c r="D129" i="2"/>
  <c r="L129" i="2"/>
  <c r="M129" i="2" s="1"/>
  <c r="AA129" i="2"/>
  <c r="AJ129" i="2"/>
  <c r="K184" i="6" s="1"/>
  <c r="J130" i="2"/>
  <c r="AE130" i="2"/>
  <c r="AF130" i="2"/>
  <c r="F131" i="2"/>
  <c r="G131" i="2"/>
  <c r="L131" i="2"/>
  <c r="M131" i="2" s="1"/>
  <c r="AA131" i="2"/>
  <c r="F132" i="2"/>
  <c r="G132" i="2"/>
  <c r="Y132" i="2"/>
  <c r="F102" i="6" s="1"/>
  <c r="Z132" i="2"/>
  <c r="U131" i="2"/>
  <c r="U130" i="2" s="1"/>
  <c r="AF131" i="2"/>
  <c r="G133" i="2"/>
  <c r="Z133" i="2"/>
  <c r="U135" i="2"/>
  <c r="U136" i="2" s="1"/>
  <c r="T135" i="2"/>
  <c r="L136" i="2"/>
  <c r="M136" i="2" s="1"/>
  <c r="K136" i="2"/>
  <c r="AF136" i="2"/>
  <c r="AE136" i="2"/>
  <c r="U137" i="2"/>
  <c r="T137" i="2"/>
  <c r="G130" i="2"/>
  <c r="Z130" i="2"/>
  <c r="D131" i="2"/>
  <c r="U132" i="2"/>
  <c r="AF132" i="2"/>
  <c r="J133" i="2"/>
  <c r="G134" i="2"/>
  <c r="Z134" i="2"/>
  <c r="G135" i="2"/>
  <c r="F135" i="2"/>
  <c r="Z135" i="2"/>
  <c r="Y135" i="2"/>
  <c r="F160" i="6" s="1"/>
  <c r="G137" i="2"/>
  <c r="F137" i="2"/>
  <c r="Z137" i="2"/>
  <c r="Y137" i="2"/>
  <c r="F199" i="6" s="1"/>
  <c r="V133" i="2"/>
  <c r="L135" i="2"/>
  <c r="M135" i="2" s="1"/>
  <c r="K135" i="2"/>
  <c r="AF135" i="2"/>
  <c r="AE135" i="2"/>
  <c r="T136" i="2"/>
  <c r="L137" i="2"/>
  <c r="M137" i="2" s="1"/>
  <c r="K137" i="2"/>
  <c r="AF137" i="2"/>
  <c r="AE137" i="2"/>
  <c r="AH133" i="2"/>
  <c r="I159" i="6" s="1"/>
  <c r="L134" i="2"/>
  <c r="M134" i="2" s="1"/>
  <c r="U134" i="2"/>
  <c r="AF134" i="2"/>
  <c r="G136" i="2"/>
  <c r="F136" i="2"/>
  <c r="Z136" i="2"/>
  <c r="Y136" i="2"/>
  <c r="F116" i="6" s="1"/>
  <c r="S201" i="6"/>
  <c r="B201" i="6"/>
  <c r="A201" i="6"/>
  <c r="S100" i="6"/>
  <c r="B100" i="6"/>
  <c r="A100" i="6"/>
  <c r="S200" i="6"/>
  <c r="B200" i="6"/>
  <c r="A200" i="6"/>
  <c r="S115" i="6"/>
  <c r="B115" i="6"/>
  <c r="A115" i="6"/>
  <c r="S161" i="6"/>
  <c r="B161" i="6"/>
  <c r="A161" i="6"/>
  <c r="S114" i="6"/>
  <c r="B114" i="6"/>
  <c r="A114" i="6"/>
  <c r="S155" i="6"/>
  <c r="E155" i="6"/>
  <c r="B155" i="6"/>
  <c r="A155" i="6"/>
  <c r="S113" i="6"/>
  <c r="B113" i="6"/>
  <c r="A113" i="6"/>
  <c r="S240" i="6"/>
  <c r="B240" i="6"/>
  <c r="A240" i="6"/>
  <c r="S112" i="6"/>
  <c r="B112" i="6"/>
  <c r="A112" i="6"/>
  <c r="S239" i="6"/>
  <c r="B239" i="6"/>
  <c r="A239" i="6"/>
  <c r="S111" i="6"/>
  <c r="B111" i="6"/>
  <c r="A111" i="6"/>
  <c r="S238" i="6"/>
  <c r="B238" i="6"/>
  <c r="A238" i="6"/>
  <c r="BA127" i="2"/>
  <c r="AZ127" i="2"/>
  <c r="AV127" i="2"/>
  <c r="AD127" i="2"/>
  <c r="AF127" i="2" s="1"/>
  <c r="X127" i="2"/>
  <c r="Z127" i="2" s="1"/>
  <c r="S127" i="2"/>
  <c r="U127" i="2" s="1"/>
  <c r="J127" i="2"/>
  <c r="L127" i="2" s="1"/>
  <c r="M127" i="2" s="1"/>
  <c r="E127" i="2"/>
  <c r="G127" i="2" s="1"/>
  <c r="C127" i="2"/>
  <c r="D127" i="2" s="1"/>
  <c r="B127" i="2"/>
  <c r="A127" i="2"/>
  <c r="BA126" i="2"/>
  <c r="AZ126" i="2"/>
  <c r="AV126" i="2"/>
  <c r="AD126" i="2"/>
  <c r="AF126" i="2" s="1"/>
  <c r="X126" i="2"/>
  <c r="Z126" i="2" s="1"/>
  <c r="S126" i="2"/>
  <c r="E126" i="2"/>
  <c r="G126" i="2" s="1"/>
  <c r="C126" i="2"/>
  <c r="D126" i="2" s="1"/>
  <c r="B126" i="2"/>
  <c r="A126" i="2"/>
  <c r="BA125" i="2"/>
  <c r="AZ125" i="2"/>
  <c r="AV125" i="2"/>
  <c r="AD125" i="2"/>
  <c r="X125" i="2"/>
  <c r="E200" i="6" s="1"/>
  <c r="S125" i="2"/>
  <c r="E125" i="2"/>
  <c r="C125" i="2"/>
  <c r="J125" i="2" s="1"/>
  <c r="B125" i="2"/>
  <c r="A125" i="2"/>
  <c r="BA124" i="2"/>
  <c r="AZ124" i="2"/>
  <c r="AV124" i="2"/>
  <c r="AD124" i="2"/>
  <c r="X124" i="2"/>
  <c r="E115" i="6" s="1"/>
  <c r="S124" i="2"/>
  <c r="J124" i="2"/>
  <c r="E124" i="2"/>
  <c r="C124" i="2"/>
  <c r="D124" i="2" s="1"/>
  <c r="B124" i="2"/>
  <c r="A124" i="2"/>
  <c r="BA123" i="2"/>
  <c r="AZ123" i="2"/>
  <c r="AV123" i="2"/>
  <c r="AD123" i="2"/>
  <c r="X123" i="2"/>
  <c r="E161" i="6" s="1"/>
  <c r="S123" i="2"/>
  <c r="E123" i="2"/>
  <c r="C123" i="2"/>
  <c r="J123" i="2" s="1"/>
  <c r="B123" i="2"/>
  <c r="A123" i="2"/>
  <c r="BA122" i="2"/>
  <c r="AZ122" i="2"/>
  <c r="AV122" i="2"/>
  <c r="AD122" i="2"/>
  <c r="X122" i="2"/>
  <c r="E114" i="6" s="1"/>
  <c r="S122" i="2"/>
  <c r="E122" i="2"/>
  <c r="C122" i="2"/>
  <c r="J122" i="2" s="1"/>
  <c r="B122" i="2"/>
  <c r="A122" i="2"/>
  <c r="BA121" i="2"/>
  <c r="AZ121" i="2"/>
  <c r="AV121" i="2"/>
  <c r="AD121" i="2"/>
  <c r="X121" i="2"/>
  <c r="S121" i="2"/>
  <c r="E121" i="2"/>
  <c r="C121" i="2"/>
  <c r="J121" i="2" s="1"/>
  <c r="B121" i="2"/>
  <c r="A121" i="2"/>
  <c r="BA120" i="2"/>
  <c r="AZ120" i="2"/>
  <c r="AV120" i="2"/>
  <c r="AD120" i="2"/>
  <c r="X120" i="2"/>
  <c r="E113" i="6" s="1"/>
  <c r="S120" i="2"/>
  <c r="J120" i="2"/>
  <c r="E120" i="2"/>
  <c r="D120" i="2"/>
  <c r="C120" i="2"/>
  <c r="B120" i="2"/>
  <c r="A120" i="2"/>
  <c r="BA119" i="2"/>
  <c r="AZ119" i="2"/>
  <c r="AV119" i="2"/>
  <c r="AD119" i="2"/>
  <c r="X119" i="2"/>
  <c r="E240" i="6" s="1"/>
  <c r="S119" i="2"/>
  <c r="E119" i="2"/>
  <c r="C119" i="2"/>
  <c r="D119" i="2" s="1"/>
  <c r="B119" i="2"/>
  <c r="A119" i="2"/>
  <c r="BA118" i="2"/>
  <c r="AZ118" i="2"/>
  <c r="AV118" i="2"/>
  <c r="AD118" i="2"/>
  <c r="X118" i="2"/>
  <c r="E112" i="6" s="1"/>
  <c r="S118" i="2"/>
  <c r="E118" i="2"/>
  <c r="C118" i="2"/>
  <c r="J118" i="2" s="1"/>
  <c r="B118" i="2"/>
  <c r="A118" i="2"/>
  <c r="BA117" i="2"/>
  <c r="AZ117" i="2"/>
  <c r="AV117" i="2"/>
  <c r="AD117" i="2"/>
  <c r="X117" i="2"/>
  <c r="E239" i="6" s="1"/>
  <c r="S117" i="2"/>
  <c r="E117" i="2"/>
  <c r="D117" i="2"/>
  <c r="C117" i="2"/>
  <c r="J117" i="2" s="1"/>
  <c r="B117" i="2"/>
  <c r="A117" i="2"/>
  <c r="BA116" i="2"/>
  <c r="AZ116" i="2"/>
  <c r="AV116" i="2"/>
  <c r="AD116" i="2"/>
  <c r="X116" i="2"/>
  <c r="E111" i="6" s="1"/>
  <c r="S116" i="2"/>
  <c r="J116" i="2"/>
  <c r="E116" i="2"/>
  <c r="D116" i="2"/>
  <c r="C116" i="2"/>
  <c r="B116" i="2"/>
  <c r="A116" i="2"/>
  <c r="BA115" i="2"/>
  <c r="AZ115" i="2"/>
  <c r="AV115" i="2"/>
  <c r="AD115" i="2"/>
  <c r="X115" i="2"/>
  <c r="E238" i="6" s="1"/>
  <c r="S115" i="2"/>
  <c r="E115" i="2"/>
  <c r="C115" i="2"/>
  <c r="D115" i="2" s="1"/>
  <c r="B115" i="2"/>
  <c r="A115" i="2"/>
  <c r="AP147" i="2"/>
  <c r="AQ145" i="2"/>
  <c r="AW147" i="2"/>
  <c r="AW145" i="2"/>
  <c r="O192" i="6" l="1"/>
  <c r="O193" i="6"/>
  <c r="N192" i="6"/>
  <c r="M193" i="6"/>
  <c r="D123" i="2"/>
  <c r="J119" i="2"/>
  <c r="J115" i="2"/>
  <c r="D122" i="2"/>
  <c r="D118" i="2"/>
  <c r="J126" i="2"/>
  <c r="L126" i="2" s="1"/>
  <c r="M126" i="2" s="1"/>
  <c r="D121" i="2"/>
  <c r="D125" i="2"/>
  <c r="L132" i="2"/>
  <c r="M132" i="2" s="1"/>
  <c r="AH129" i="2"/>
  <c r="AI141" i="2"/>
  <c r="J204" i="6" s="1"/>
  <c r="I204" i="6"/>
  <c r="E100" i="6"/>
  <c r="O129" i="2"/>
  <c r="H129" i="2"/>
  <c r="AR145" i="2"/>
  <c r="BD145" i="2"/>
  <c r="BB145" i="2"/>
  <c r="Q192" i="6" s="1"/>
  <c r="BD147" i="2"/>
  <c r="BB147" i="2"/>
  <c r="Q193" i="6" s="1"/>
  <c r="Q141" i="2"/>
  <c r="P141" i="2"/>
  <c r="D204" i="6" s="1"/>
  <c r="Q143" i="2"/>
  <c r="P143" i="2"/>
  <c r="D241" i="6" s="1"/>
  <c r="AK140" i="2"/>
  <c r="L17" i="6" s="1"/>
  <c r="AO147" i="2"/>
  <c r="H193" i="6" s="1"/>
  <c r="AI142" i="2"/>
  <c r="J11" i="6" s="1"/>
  <c r="AT145" i="2"/>
  <c r="AY145" i="2" s="1"/>
  <c r="P192" i="6" s="1"/>
  <c r="AK144" i="2"/>
  <c r="L77" i="6" s="1"/>
  <c r="AK146" i="2"/>
  <c r="L78" i="6" s="1"/>
  <c r="R139" i="2"/>
  <c r="AN139" i="2"/>
  <c r="G180" i="6" s="1"/>
  <c r="AL139" i="2"/>
  <c r="AS139" i="2"/>
  <c r="AT147" i="2"/>
  <c r="AK141" i="2"/>
  <c r="L204" i="6" s="1"/>
  <c r="Q142" i="2"/>
  <c r="P142" i="2"/>
  <c r="D11" i="6" s="1"/>
  <c r="AN146" i="2"/>
  <c r="G78" i="6" s="1"/>
  <c r="AM146" i="2"/>
  <c r="AK143" i="2"/>
  <c r="L241" i="6" s="1"/>
  <c r="AK142" i="2"/>
  <c r="L11" i="6" s="1"/>
  <c r="Q140" i="2"/>
  <c r="P140" i="2"/>
  <c r="D17" i="6" s="1"/>
  <c r="AI140" i="2"/>
  <c r="J17" i="6" s="1"/>
  <c r="AM144" i="2"/>
  <c r="AA136" i="2"/>
  <c r="V136" i="2"/>
  <c r="AJ136" i="2"/>
  <c r="K116" i="6" s="1"/>
  <c r="AA134" i="2"/>
  <c r="AJ130" i="2"/>
  <c r="K101" i="6" s="1"/>
  <c r="V130" i="2"/>
  <c r="AA137" i="2"/>
  <c r="AA135" i="2"/>
  <c r="H134" i="2"/>
  <c r="O134" i="2"/>
  <c r="C103" i="6" s="1"/>
  <c r="V132" i="2"/>
  <c r="AJ132" i="2"/>
  <c r="K102" i="6" s="1"/>
  <c r="O130" i="2"/>
  <c r="C101" i="6" s="1"/>
  <c r="H130" i="2"/>
  <c r="AG136" i="2"/>
  <c r="AH136" i="2"/>
  <c r="I116" i="6" s="1"/>
  <c r="V135" i="2"/>
  <c r="AJ135" i="2"/>
  <c r="K160" i="6" s="1"/>
  <c r="V131" i="2"/>
  <c r="AJ131" i="2"/>
  <c r="K172" i="6" s="1"/>
  <c r="K130" i="2"/>
  <c r="L130" i="2"/>
  <c r="M130" i="2" s="1"/>
  <c r="V134" i="2"/>
  <c r="AJ134" i="2"/>
  <c r="K103" i="6" s="1"/>
  <c r="AA130" i="2"/>
  <c r="AG131" i="2"/>
  <c r="AH131" i="2"/>
  <c r="I172" i="6" s="1"/>
  <c r="H136" i="2"/>
  <c r="O136" i="2"/>
  <c r="C116" i="6" s="1"/>
  <c r="AI133" i="2"/>
  <c r="J159" i="6" s="1"/>
  <c r="AG135" i="2"/>
  <c r="AH135" i="2"/>
  <c r="I160" i="6" s="1"/>
  <c r="AK133" i="2"/>
  <c r="L159" i="6" s="1"/>
  <c r="AA133" i="2"/>
  <c r="H132" i="2"/>
  <c r="O132" i="2"/>
  <c r="C102" i="6" s="1"/>
  <c r="AG130" i="2"/>
  <c r="AH130" i="2"/>
  <c r="AG137" i="2"/>
  <c r="AH137" i="2"/>
  <c r="I199" i="6" s="1"/>
  <c r="AG132" i="2"/>
  <c r="AH132" i="2"/>
  <c r="I102" i="6" s="1"/>
  <c r="AA132" i="2"/>
  <c r="O131" i="2"/>
  <c r="C172" i="6" s="1"/>
  <c r="H131" i="2"/>
  <c r="AG134" i="2"/>
  <c r="AH134" i="2"/>
  <c r="I103" i="6" s="1"/>
  <c r="H137" i="2"/>
  <c r="O137" i="2"/>
  <c r="C199" i="6" s="1"/>
  <c r="H135" i="2"/>
  <c r="O135" i="2"/>
  <c r="C160" i="6" s="1"/>
  <c r="K133" i="2"/>
  <c r="L133" i="2"/>
  <c r="M133" i="2" s="1"/>
  <c r="V137" i="2"/>
  <c r="AJ137" i="2"/>
  <c r="K199" i="6" s="1"/>
  <c r="H133" i="2"/>
  <c r="O133" i="2"/>
  <c r="C159" i="6" s="1"/>
  <c r="E201" i="6"/>
  <c r="V127" i="2"/>
  <c r="AJ127" i="2"/>
  <c r="K201" i="6" s="1"/>
  <c r="AA127" i="2"/>
  <c r="AA126" i="2"/>
  <c r="H127" i="2"/>
  <c r="O127" i="2"/>
  <c r="C201" i="6" s="1"/>
  <c r="AG127" i="2"/>
  <c r="AH127" i="2"/>
  <c r="H126" i="2"/>
  <c r="O126" i="2"/>
  <c r="C100" i="6" s="1"/>
  <c r="AG126" i="2"/>
  <c r="AH126" i="2"/>
  <c r="I100" i="6" s="1"/>
  <c r="F126" i="2"/>
  <c r="K126" i="2"/>
  <c r="T126" i="2"/>
  <c r="Y126" i="2"/>
  <c r="F100" i="6" s="1"/>
  <c r="AE126" i="2"/>
  <c r="F127" i="2"/>
  <c r="K127" i="2"/>
  <c r="T127" i="2"/>
  <c r="Y127" i="2"/>
  <c r="F201" i="6" s="1"/>
  <c r="AE127" i="2"/>
  <c r="Z116" i="2"/>
  <c r="Y116" i="2"/>
  <c r="F111" i="6" s="1"/>
  <c r="L117" i="2"/>
  <c r="M117" i="2" s="1"/>
  <c r="K117" i="2"/>
  <c r="L118" i="2"/>
  <c r="M118" i="2" s="1"/>
  <c r="K118" i="2"/>
  <c r="Z122" i="2"/>
  <c r="Y122" i="2"/>
  <c r="F114" i="6" s="1"/>
  <c r="Z115" i="2"/>
  <c r="Y115" i="2"/>
  <c r="F238" i="6" s="1"/>
  <c r="AF116" i="2"/>
  <c r="AE116" i="2"/>
  <c r="Z118" i="2"/>
  <c r="Y118" i="2"/>
  <c r="F112" i="6" s="1"/>
  <c r="L115" i="2"/>
  <c r="M115" i="2" s="1"/>
  <c r="K115" i="2"/>
  <c r="AF115" i="2"/>
  <c r="AE115" i="2"/>
  <c r="U117" i="2"/>
  <c r="T117" i="2"/>
  <c r="G118" i="2"/>
  <c r="F118" i="2"/>
  <c r="L120" i="2"/>
  <c r="M120" i="2" s="1"/>
  <c r="K120" i="2"/>
  <c r="U115" i="2"/>
  <c r="T115" i="2"/>
  <c r="G116" i="2"/>
  <c r="F116" i="2"/>
  <c r="AF117" i="2"/>
  <c r="AE117" i="2"/>
  <c r="G122" i="2"/>
  <c r="F122" i="2"/>
  <c r="G115" i="2"/>
  <c r="F115" i="2"/>
  <c r="L116" i="2"/>
  <c r="M116" i="2" s="1"/>
  <c r="K116" i="2"/>
  <c r="AF120" i="2"/>
  <c r="AE120" i="2"/>
  <c r="T116" i="2"/>
  <c r="G117" i="2"/>
  <c r="F117" i="2"/>
  <c r="Z117" i="2"/>
  <c r="Y117" i="2"/>
  <c r="F239" i="6" s="1"/>
  <c r="T120" i="2"/>
  <c r="L124" i="2"/>
  <c r="M124" i="2" s="1"/>
  <c r="K124" i="2"/>
  <c r="T124" i="2"/>
  <c r="AF124" i="2"/>
  <c r="AE124" i="2"/>
  <c r="L119" i="2"/>
  <c r="M119" i="2" s="1"/>
  <c r="K119" i="2"/>
  <c r="U119" i="2"/>
  <c r="T119" i="2"/>
  <c r="AF119" i="2"/>
  <c r="AE119" i="2"/>
  <c r="G121" i="2"/>
  <c r="F121" i="2"/>
  <c r="Z121" i="2"/>
  <c r="Y121" i="2"/>
  <c r="F155" i="6" s="1"/>
  <c r="L123" i="2"/>
  <c r="M123" i="2" s="1"/>
  <c r="K123" i="2"/>
  <c r="U123" i="2"/>
  <c r="T123" i="2"/>
  <c r="AF123" i="2"/>
  <c r="AE123" i="2"/>
  <c r="G125" i="2"/>
  <c r="F125" i="2"/>
  <c r="Z125" i="2"/>
  <c r="Y125" i="2"/>
  <c r="F200" i="6" s="1"/>
  <c r="U118" i="2"/>
  <c r="T118" i="2"/>
  <c r="AF118" i="2"/>
  <c r="AE118" i="2"/>
  <c r="G120" i="2"/>
  <c r="F120" i="2"/>
  <c r="Z120" i="2"/>
  <c r="Y120" i="2"/>
  <c r="F113" i="6" s="1"/>
  <c r="L122" i="2"/>
  <c r="M122" i="2" s="1"/>
  <c r="K122" i="2"/>
  <c r="T122" i="2"/>
  <c r="AF122" i="2"/>
  <c r="AE122" i="2"/>
  <c r="G124" i="2"/>
  <c r="F124" i="2"/>
  <c r="Z124" i="2"/>
  <c r="Y124" i="2"/>
  <c r="F115" i="6" s="1"/>
  <c r="G119" i="2"/>
  <c r="F119" i="2"/>
  <c r="Z119" i="2"/>
  <c r="Y119" i="2"/>
  <c r="F240" i="6" s="1"/>
  <c r="L121" i="2"/>
  <c r="M121" i="2" s="1"/>
  <c r="K121" i="2"/>
  <c r="U121" i="2"/>
  <c r="U122" i="2" s="1"/>
  <c r="T121" i="2"/>
  <c r="AF121" i="2"/>
  <c r="AE121" i="2"/>
  <c r="G123" i="2"/>
  <c r="F123" i="2"/>
  <c r="Z123" i="2"/>
  <c r="Y123" i="2"/>
  <c r="F161" i="6" s="1"/>
  <c r="L125" i="2"/>
  <c r="M125" i="2" s="1"/>
  <c r="K125" i="2"/>
  <c r="U125" i="2"/>
  <c r="U126" i="2" s="1"/>
  <c r="T125" i="2"/>
  <c r="AF125" i="2"/>
  <c r="AE125" i="2"/>
  <c r="S207" i="6"/>
  <c r="B207" i="6"/>
  <c r="A207" i="6"/>
  <c r="S108" i="6"/>
  <c r="E108" i="6"/>
  <c r="B108" i="6"/>
  <c r="A108" i="6"/>
  <c r="S206" i="6"/>
  <c r="B206" i="6"/>
  <c r="A206" i="6"/>
  <c r="S107" i="6"/>
  <c r="E107" i="6"/>
  <c r="B107" i="6"/>
  <c r="A107" i="6"/>
  <c r="S237" i="6"/>
  <c r="B237" i="6"/>
  <c r="A237" i="6"/>
  <c r="S106" i="6"/>
  <c r="B106" i="6"/>
  <c r="A106" i="6"/>
  <c r="S189" i="6"/>
  <c r="E189" i="6"/>
  <c r="C189" i="6"/>
  <c r="B189" i="6"/>
  <c r="A189" i="6"/>
  <c r="S105" i="6"/>
  <c r="B105" i="6"/>
  <c r="A105" i="6"/>
  <c r="S181" i="6"/>
  <c r="B181" i="6"/>
  <c r="A181" i="6"/>
  <c r="S104" i="6"/>
  <c r="B104" i="6"/>
  <c r="A104" i="6"/>
  <c r="S202" i="6"/>
  <c r="B202" i="6"/>
  <c r="A202" i="6"/>
  <c r="BA113" i="2"/>
  <c r="AZ113" i="2"/>
  <c r="AV113" i="2"/>
  <c r="AE113" i="2"/>
  <c r="AD113" i="2"/>
  <c r="AF113" i="2" s="1"/>
  <c r="AG113" i="2" s="1"/>
  <c r="X113" i="2"/>
  <c r="Z113" i="2" s="1"/>
  <c r="AA113" i="2" s="1"/>
  <c r="S113" i="2"/>
  <c r="U113" i="2" s="1"/>
  <c r="G113" i="2"/>
  <c r="O113" i="2" s="1"/>
  <c r="C207" i="6" s="1"/>
  <c r="E113" i="2"/>
  <c r="F113" i="2" s="1"/>
  <c r="C113" i="2"/>
  <c r="J113" i="2" s="1"/>
  <c r="B113" i="2"/>
  <c r="A113" i="2"/>
  <c r="BA112" i="2"/>
  <c r="AZ112" i="2"/>
  <c r="AV112" i="2"/>
  <c r="AD112" i="2"/>
  <c r="AF112" i="2" s="1"/>
  <c r="AG112" i="2" s="1"/>
  <c r="AA112" i="2"/>
  <c r="Z112" i="2"/>
  <c r="Y112" i="2"/>
  <c r="F108" i="6" s="1"/>
  <c r="X112" i="2"/>
  <c r="S112" i="2"/>
  <c r="T112" i="2" s="1"/>
  <c r="H112" i="2"/>
  <c r="G112" i="2"/>
  <c r="O112" i="2" s="1"/>
  <c r="C108" i="6" s="1"/>
  <c r="E112" i="2"/>
  <c r="F112" i="2" s="1"/>
  <c r="C112" i="2"/>
  <c r="J112" i="2" s="1"/>
  <c r="B112" i="2"/>
  <c r="A112" i="2"/>
  <c r="BA111" i="2"/>
  <c r="AZ111" i="2"/>
  <c r="AV111" i="2"/>
  <c r="AD111" i="2"/>
  <c r="AF111" i="2" s="1"/>
  <c r="AG111" i="2" s="1"/>
  <c r="AA111" i="2"/>
  <c r="Z111" i="2"/>
  <c r="X111" i="2"/>
  <c r="E206" i="6" s="1"/>
  <c r="U111" i="2"/>
  <c r="S111" i="2"/>
  <c r="T111" i="2" s="1"/>
  <c r="G111" i="2"/>
  <c r="O111" i="2" s="1"/>
  <c r="C206" i="6" s="1"/>
  <c r="E111" i="2"/>
  <c r="F111" i="2" s="1"/>
  <c r="D111" i="2"/>
  <c r="C111" i="2"/>
  <c r="J111" i="2" s="1"/>
  <c r="B111" i="2"/>
  <c r="A111" i="2"/>
  <c r="BA110" i="2"/>
  <c r="AZ110" i="2"/>
  <c r="AV110" i="2"/>
  <c r="AD110" i="2"/>
  <c r="AF110" i="2" s="1"/>
  <c r="AG110" i="2" s="1"/>
  <c r="X110" i="2"/>
  <c r="Z110" i="2" s="1"/>
  <c r="AA110" i="2" s="1"/>
  <c r="S110" i="2"/>
  <c r="E110" i="2"/>
  <c r="G110" i="2" s="1"/>
  <c r="O110" i="2" s="1"/>
  <c r="C107" i="6" s="1"/>
  <c r="C110" i="2"/>
  <c r="J110" i="2" s="1"/>
  <c r="L110" i="2" s="1"/>
  <c r="M110" i="2" s="1"/>
  <c r="B110" i="2"/>
  <c r="A110" i="2"/>
  <c r="BA109" i="2"/>
  <c r="AZ109" i="2"/>
  <c r="AV109" i="2"/>
  <c r="AD109" i="2"/>
  <c r="AF109" i="2" s="1"/>
  <c r="AG109" i="2" s="1"/>
  <c r="X109" i="2"/>
  <c r="Z109" i="2" s="1"/>
  <c r="AA109" i="2" s="1"/>
  <c r="S109" i="2"/>
  <c r="U109" i="2" s="1"/>
  <c r="AJ109" i="2" s="1"/>
  <c r="K237" i="6" s="1"/>
  <c r="J109" i="2"/>
  <c r="L109" i="2" s="1"/>
  <c r="M109" i="2" s="1"/>
  <c r="E109" i="2"/>
  <c r="G109" i="2" s="1"/>
  <c r="O109" i="2" s="1"/>
  <c r="C237" i="6" s="1"/>
  <c r="C109" i="2"/>
  <c r="D109" i="2" s="1"/>
  <c r="B109" i="2"/>
  <c r="A109" i="2"/>
  <c r="BA108" i="2"/>
  <c r="AZ108" i="2"/>
  <c r="AV108" i="2"/>
  <c r="AD108" i="2"/>
  <c r="AF108" i="2" s="1"/>
  <c r="AG108" i="2" s="1"/>
  <c r="X108" i="2"/>
  <c r="Z108" i="2" s="1"/>
  <c r="AA108" i="2" s="1"/>
  <c r="S108" i="2"/>
  <c r="E108" i="2"/>
  <c r="G108" i="2" s="1"/>
  <c r="O108" i="2" s="1"/>
  <c r="C106" i="6" s="1"/>
  <c r="C108" i="2"/>
  <c r="J108" i="2" s="1"/>
  <c r="L108" i="2" s="1"/>
  <c r="M108" i="2" s="1"/>
  <c r="B108" i="2"/>
  <c r="A108" i="2"/>
  <c r="BA107" i="2"/>
  <c r="AZ107" i="2"/>
  <c r="AV107" i="2"/>
  <c r="AD107" i="2"/>
  <c r="AF107" i="2" s="1"/>
  <c r="X107" i="2"/>
  <c r="Z107" i="2" s="1"/>
  <c r="AA107" i="2" s="1"/>
  <c r="S107" i="2"/>
  <c r="U107" i="2" s="1"/>
  <c r="AJ107" i="2" s="1"/>
  <c r="K189" i="6" s="1"/>
  <c r="H107" i="2"/>
  <c r="E107" i="2"/>
  <c r="G107" i="2" s="1"/>
  <c r="O107" i="2" s="1"/>
  <c r="C107" i="2"/>
  <c r="J107" i="2" s="1"/>
  <c r="L107" i="2" s="1"/>
  <c r="M107" i="2" s="1"/>
  <c r="B107" i="2"/>
  <c r="A107" i="2"/>
  <c r="BA106" i="2"/>
  <c r="AZ106" i="2"/>
  <c r="AV106" i="2"/>
  <c r="AD106" i="2"/>
  <c r="X106" i="2"/>
  <c r="E105" i="6" s="1"/>
  <c r="S106" i="2"/>
  <c r="E106" i="2"/>
  <c r="C106" i="2"/>
  <c r="J106" i="2" s="1"/>
  <c r="B106" i="2"/>
  <c r="A106" i="2"/>
  <c r="BA105" i="2"/>
  <c r="AZ105" i="2"/>
  <c r="AV105" i="2"/>
  <c r="AD105" i="2"/>
  <c r="X105" i="2"/>
  <c r="E181" i="6" s="1"/>
  <c r="S105" i="2"/>
  <c r="E105" i="2"/>
  <c r="D105" i="2"/>
  <c r="C105" i="2"/>
  <c r="J105" i="2" s="1"/>
  <c r="B105" i="2"/>
  <c r="A105" i="2"/>
  <c r="BA104" i="2"/>
  <c r="AZ104" i="2"/>
  <c r="AV104" i="2"/>
  <c r="AG104" i="2"/>
  <c r="AF104" i="2"/>
  <c r="AH104" i="2" s="1"/>
  <c r="I104" i="6" s="1"/>
  <c r="AD104" i="2"/>
  <c r="AE104" i="2" s="1"/>
  <c r="Z104" i="2"/>
  <c r="X104" i="2"/>
  <c r="Y104" i="2" s="1"/>
  <c r="F104" i="6" s="1"/>
  <c r="S104" i="2"/>
  <c r="T104" i="2" s="1"/>
  <c r="E104" i="2"/>
  <c r="F104" i="2" s="1"/>
  <c r="C104" i="2"/>
  <c r="J104" i="2" s="1"/>
  <c r="B104" i="2"/>
  <c r="A104" i="2"/>
  <c r="BA103" i="2"/>
  <c r="AZ103" i="2"/>
  <c r="AV103" i="2"/>
  <c r="AD103" i="2"/>
  <c r="AE103" i="2" s="1"/>
  <c r="X103" i="2"/>
  <c r="Y103" i="2" s="1"/>
  <c r="F202" i="6" s="1"/>
  <c r="U103" i="2"/>
  <c r="AJ103" i="2" s="1"/>
  <c r="K202" i="6" s="1"/>
  <c r="S103" i="2"/>
  <c r="T103" i="2" s="1"/>
  <c r="E103" i="2"/>
  <c r="F103" i="2" s="1"/>
  <c r="C103" i="2"/>
  <c r="J103" i="2" s="1"/>
  <c r="B103" i="2"/>
  <c r="A103" i="2"/>
  <c r="AW146" i="2"/>
  <c r="AP129" i="2"/>
  <c r="AW129" i="2"/>
  <c r="AX145" i="2"/>
  <c r="AP139" i="2"/>
  <c r="AX147" i="2"/>
  <c r="AP146" i="2"/>
  <c r="AQ147" i="2"/>
  <c r="AW139" i="2"/>
  <c r="O180" i="6" l="1"/>
  <c r="N193" i="6"/>
  <c r="M78" i="6"/>
  <c r="M180" i="6"/>
  <c r="O184" i="6"/>
  <c r="M184" i="6"/>
  <c r="O78" i="6"/>
  <c r="AJ113" i="2"/>
  <c r="K207" i="6" s="1"/>
  <c r="V113" i="2"/>
  <c r="AK113" i="2" s="1"/>
  <c r="L207" i="6" s="1"/>
  <c r="H113" i="2"/>
  <c r="P129" i="2"/>
  <c r="D184" i="6" s="1"/>
  <c r="C184" i="6"/>
  <c r="Q129" i="2"/>
  <c r="D110" i="2"/>
  <c r="H111" i="2"/>
  <c r="T113" i="2"/>
  <c r="AE112" i="2"/>
  <c r="E207" i="6"/>
  <c r="U116" i="2"/>
  <c r="G104" i="2"/>
  <c r="O104" i="2" s="1"/>
  <c r="C104" i="6" s="1"/>
  <c r="H110" i="2"/>
  <c r="E106" i="6"/>
  <c r="U112" i="2"/>
  <c r="E202" i="6"/>
  <c r="AI129" i="2"/>
  <c r="J184" i="6" s="1"/>
  <c r="I184" i="6"/>
  <c r="D108" i="2"/>
  <c r="H109" i="2"/>
  <c r="V111" i="2"/>
  <c r="AK111" i="2" s="1"/>
  <c r="L206" i="6" s="1"/>
  <c r="D112" i="2"/>
  <c r="Y113" i="2"/>
  <c r="F207" i="6" s="1"/>
  <c r="E237" i="6"/>
  <c r="D107" i="2"/>
  <c r="H108" i="2"/>
  <c r="Y111" i="2"/>
  <c r="F206" i="6" s="1"/>
  <c r="E104" i="6"/>
  <c r="AI130" i="2"/>
  <c r="J101" i="6" s="1"/>
  <c r="I101" i="6"/>
  <c r="D106" i="2"/>
  <c r="AE111" i="2"/>
  <c r="D113" i="2"/>
  <c r="V107" i="2"/>
  <c r="AK107" i="2" s="1"/>
  <c r="L189" i="6" s="1"/>
  <c r="BD139" i="2"/>
  <c r="BB139" i="2"/>
  <c r="Q180" i="6" s="1"/>
  <c r="AR147" i="2"/>
  <c r="BD146" i="2"/>
  <c r="AY146" i="2"/>
  <c r="P78" i="6" s="1"/>
  <c r="BB146" i="2"/>
  <c r="Q78" i="6" s="1"/>
  <c r="BE145" i="2"/>
  <c r="BF145" i="2"/>
  <c r="AT139" i="2"/>
  <c r="AY139" i="2" s="1"/>
  <c r="P180" i="6" s="1"/>
  <c r="BC145" i="2"/>
  <c r="R192" i="6" s="1"/>
  <c r="R140" i="2"/>
  <c r="AL140" i="2"/>
  <c r="AS140" i="2"/>
  <c r="AO146" i="2"/>
  <c r="H78" i="6" s="1"/>
  <c r="R143" i="2"/>
  <c r="AN143" i="2"/>
  <c r="G241" i="6" s="1"/>
  <c r="AL143" i="2"/>
  <c r="AM143" i="2" s="1"/>
  <c r="AS143" i="2"/>
  <c r="AY147" i="2"/>
  <c r="P193" i="6" s="1"/>
  <c r="R142" i="2"/>
  <c r="AS142" i="2"/>
  <c r="AL142" i="2"/>
  <c r="AM139" i="2"/>
  <c r="R141" i="2"/>
  <c r="AN141" i="2"/>
  <c r="G204" i="6" s="1"/>
  <c r="AL141" i="2"/>
  <c r="AM141" i="2" s="1"/>
  <c r="AS141" i="2"/>
  <c r="AO139" i="2"/>
  <c r="H180" i="6" s="1"/>
  <c r="BD129" i="2"/>
  <c r="BB129" i="2"/>
  <c r="Q184" i="6" s="1"/>
  <c r="AI132" i="2"/>
  <c r="J102" i="6" s="1"/>
  <c r="AI137" i="2"/>
  <c r="J199" i="6" s="1"/>
  <c r="AI131" i="2"/>
  <c r="J172" i="6" s="1"/>
  <c r="AI136" i="2"/>
  <c r="J116" i="6" s="1"/>
  <c r="P130" i="2"/>
  <c r="D101" i="6" s="1"/>
  <c r="Q130" i="2"/>
  <c r="P134" i="2"/>
  <c r="D103" i="6" s="1"/>
  <c r="Q134" i="2"/>
  <c r="AK136" i="2"/>
  <c r="L116" i="6" s="1"/>
  <c r="AK137" i="2"/>
  <c r="L199" i="6" s="1"/>
  <c r="Q135" i="2"/>
  <c r="P135" i="2"/>
  <c r="D160" i="6" s="1"/>
  <c r="AI134" i="2"/>
  <c r="J103" i="6" s="1"/>
  <c r="P131" i="2"/>
  <c r="D172" i="6" s="1"/>
  <c r="Q131" i="2"/>
  <c r="AI135" i="2"/>
  <c r="J160" i="6" s="1"/>
  <c r="Q136" i="2"/>
  <c r="P136" i="2"/>
  <c r="D116" i="6" s="1"/>
  <c r="P133" i="2"/>
  <c r="D159" i="6" s="1"/>
  <c r="Q133" i="2"/>
  <c r="AK134" i="2"/>
  <c r="L103" i="6" s="1"/>
  <c r="AK135" i="2"/>
  <c r="L160" i="6" s="1"/>
  <c r="AK132" i="2"/>
  <c r="L102" i="6" s="1"/>
  <c r="Q137" i="2"/>
  <c r="P137" i="2"/>
  <c r="D199" i="6" s="1"/>
  <c r="P132" i="2"/>
  <c r="D102" i="6" s="1"/>
  <c r="Q132" i="2"/>
  <c r="AK131" i="2"/>
  <c r="L172" i="6" s="1"/>
  <c r="AK130" i="2"/>
  <c r="L101" i="6" s="1"/>
  <c r="AI127" i="2"/>
  <c r="J201" i="6" s="1"/>
  <c r="I201" i="6"/>
  <c r="V126" i="2"/>
  <c r="AJ126" i="2"/>
  <c r="K100" i="6" s="1"/>
  <c r="AI126" i="2"/>
  <c r="J100" i="6" s="1"/>
  <c r="Q126" i="2"/>
  <c r="P126" i="2"/>
  <c r="D100" i="6" s="1"/>
  <c r="Q127" i="2"/>
  <c r="P127" i="2"/>
  <c r="D201" i="6" s="1"/>
  <c r="AK127" i="2"/>
  <c r="L201" i="6" s="1"/>
  <c r="AJ122" i="2"/>
  <c r="K114" i="6" s="1"/>
  <c r="V122" i="2"/>
  <c r="V116" i="2"/>
  <c r="AJ116" i="2"/>
  <c r="K111" i="6" s="1"/>
  <c r="AJ125" i="2"/>
  <c r="K200" i="6" s="1"/>
  <c r="V125" i="2"/>
  <c r="AA123" i="2"/>
  <c r="AH121" i="2"/>
  <c r="I155" i="6" s="1"/>
  <c r="AG121" i="2"/>
  <c r="O119" i="2"/>
  <c r="C240" i="6" s="1"/>
  <c r="H119" i="2"/>
  <c r="H124" i="2"/>
  <c r="O124" i="2"/>
  <c r="C115" i="6" s="1"/>
  <c r="AA120" i="2"/>
  <c r="AG118" i="2"/>
  <c r="AH118" i="2"/>
  <c r="I112" i="6" s="1"/>
  <c r="AA125" i="2"/>
  <c r="AH123" i="2"/>
  <c r="AG123" i="2"/>
  <c r="H121" i="2"/>
  <c r="O121" i="2"/>
  <c r="C155" i="6" s="1"/>
  <c r="AJ119" i="2"/>
  <c r="K240" i="6" s="1"/>
  <c r="V119" i="2"/>
  <c r="AH124" i="2"/>
  <c r="AG124" i="2"/>
  <c r="AA117" i="2"/>
  <c r="H122" i="2"/>
  <c r="O122" i="2"/>
  <c r="C114" i="6" s="1"/>
  <c r="H116" i="2"/>
  <c r="O116" i="2"/>
  <c r="C111" i="6" s="1"/>
  <c r="V117" i="2"/>
  <c r="AJ117" i="2"/>
  <c r="K239" i="6" s="1"/>
  <c r="AG116" i="2"/>
  <c r="AH116" i="2"/>
  <c r="AA122" i="2"/>
  <c r="AH125" i="2"/>
  <c r="I200" i="6" s="1"/>
  <c r="AG125" i="2"/>
  <c r="O123" i="2"/>
  <c r="C161" i="6" s="1"/>
  <c r="H123" i="2"/>
  <c r="AJ121" i="2"/>
  <c r="K155" i="6" s="1"/>
  <c r="V121" i="2"/>
  <c r="AA119" i="2"/>
  <c r="AA124" i="2"/>
  <c r="AG122" i="2"/>
  <c r="AH122" i="2"/>
  <c r="I114" i="6" s="1"/>
  <c r="H120" i="2"/>
  <c r="O120" i="2"/>
  <c r="C113" i="6" s="1"/>
  <c r="AJ118" i="2"/>
  <c r="K112" i="6" s="1"/>
  <c r="V118" i="2"/>
  <c r="H125" i="2"/>
  <c r="O125" i="2"/>
  <c r="C200" i="6" s="1"/>
  <c r="AJ123" i="2"/>
  <c r="K161" i="6" s="1"/>
  <c r="V123" i="2"/>
  <c r="AA121" i="2"/>
  <c r="AH119" i="2"/>
  <c r="AG119" i="2"/>
  <c r="U124" i="2"/>
  <c r="U120" i="2"/>
  <c r="H117" i="2"/>
  <c r="O117" i="2"/>
  <c r="C239" i="6" s="1"/>
  <c r="AH120" i="2"/>
  <c r="I113" i="6" s="1"/>
  <c r="AG120" i="2"/>
  <c r="H115" i="2"/>
  <c r="O115" i="2"/>
  <c r="C238" i="6" s="1"/>
  <c r="AG117" i="2"/>
  <c r="AH117" i="2"/>
  <c r="I239" i="6" s="1"/>
  <c r="V115" i="2"/>
  <c r="AJ115" i="2"/>
  <c r="K238" i="6" s="1"/>
  <c r="H118" i="2"/>
  <c r="O118" i="2"/>
  <c r="C112" i="6" s="1"/>
  <c r="AG115" i="2"/>
  <c r="AH115" i="2"/>
  <c r="I238" i="6" s="1"/>
  <c r="AA118" i="2"/>
  <c r="AA115" i="2"/>
  <c r="AA116" i="2"/>
  <c r="K103" i="2"/>
  <c r="L103" i="2"/>
  <c r="M103" i="2" s="1"/>
  <c r="P104" i="2"/>
  <c r="D104" i="6" s="1"/>
  <c r="Q104" i="2"/>
  <c r="AS104" i="2" s="1"/>
  <c r="L105" i="2"/>
  <c r="M105" i="2" s="1"/>
  <c r="K105" i="2"/>
  <c r="K104" i="2"/>
  <c r="L104" i="2"/>
  <c r="M104" i="2" s="1"/>
  <c r="U105" i="2"/>
  <c r="U104" i="2" s="1"/>
  <c r="T105" i="2"/>
  <c r="AF103" i="2"/>
  <c r="H104" i="2"/>
  <c r="AA104" i="2"/>
  <c r="AI104" i="2" s="1"/>
  <c r="J104" i="6" s="1"/>
  <c r="AH107" i="2"/>
  <c r="I189" i="6" s="1"/>
  <c r="V109" i="2"/>
  <c r="U110" i="2"/>
  <c r="L111" i="2"/>
  <c r="M111" i="2" s="1"/>
  <c r="K111" i="2"/>
  <c r="G103" i="2"/>
  <c r="Z103" i="2"/>
  <c r="D104" i="2"/>
  <c r="Z106" i="2"/>
  <c r="Y106" i="2"/>
  <c r="F105" i="6" s="1"/>
  <c r="AG107" i="2"/>
  <c r="AH108" i="2"/>
  <c r="AF105" i="2"/>
  <c r="AE105" i="2"/>
  <c r="U108" i="2"/>
  <c r="AH109" i="2"/>
  <c r="D103" i="2"/>
  <c r="V103" i="2"/>
  <c r="G106" i="2"/>
  <c r="F106" i="2"/>
  <c r="AH110" i="2"/>
  <c r="Q111" i="2"/>
  <c r="AN111" i="2" s="1"/>
  <c r="G206" i="6" s="1"/>
  <c r="P111" i="2"/>
  <c r="D206" i="6" s="1"/>
  <c r="L113" i="2"/>
  <c r="M113" i="2" s="1"/>
  <c r="K113" i="2"/>
  <c r="Q113" i="2"/>
  <c r="AL113" i="2" s="1"/>
  <c r="P113" i="2"/>
  <c r="D207" i="6" s="1"/>
  <c r="G105" i="2"/>
  <c r="F105" i="2"/>
  <c r="Z105" i="2"/>
  <c r="Y105" i="2"/>
  <c r="F181" i="6" s="1"/>
  <c r="L106" i="2"/>
  <c r="M106" i="2" s="1"/>
  <c r="K106" i="2"/>
  <c r="U106" i="2"/>
  <c r="T106" i="2"/>
  <c r="AF106" i="2"/>
  <c r="AE106" i="2"/>
  <c r="Q107" i="2"/>
  <c r="P107" i="2"/>
  <c r="D189" i="6" s="1"/>
  <c r="Q108" i="2"/>
  <c r="AL108" i="2" s="1"/>
  <c r="P108" i="2"/>
  <c r="D106" i="6" s="1"/>
  <c r="Q109" i="2"/>
  <c r="P109" i="2"/>
  <c r="D237" i="6" s="1"/>
  <c r="Q110" i="2"/>
  <c r="P110" i="2"/>
  <c r="D107" i="6" s="1"/>
  <c r="L112" i="2"/>
  <c r="M112" i="2" s="1"/>
  <c r="K112" i="2"/>
  <c r="Q112" i="2"/>
  <c r="AL112" i="2" s="1"/>
  <c r="P112" i="2"/>
  <c r="D108" i="6" s="1"/>
  <c r="AN113" i="2"/>
  <c r="G207" i="6" s="1"/>
  <c r="AH111" i="2"/>
  <c r="AL111" i="2"/>
  <c r="AH112" i="2"/>
  <c r="AH113" i="2"/>
  <c r="F107" i="2"/>
  <c r="K107" i="2"/>
  <c r="T107" i="2"/>
  <c r="Y107" i="2"/>
  <c r="F189" i="6" s="1"/>
  <c r="AE107" i="2"/>
  <c r="F108" i="2"/>
  <c r="K108" i="2"/>
  <c r="T108" i="2"/>
  <c r="Y108" i="2"/>
  <c r="F106" i="6" s="1"/>
  <c r="AE108" i="2"/>
  <c r="F109" i="2"/>
  <c r="K109" i="2"/>
  <c r="T109" i="2"/>
  <c r="Y109" i="2"/>
  <c r="F237" i="6" s="1"/>
  <c r="AE109" i="2"/>
  <c r="F110" i="2"/>
  <c r="K110" i="2"/>
  <c r="T110" i="2"/>
  <c r="Y110" i="2"/>
  <c r="F107" i="6" s="1"/>
  <c r="AE110" i="2"/>
  <c r="AJ111" i="2"/>
  <c r="K206" i="6" s="1"/>
  <c r="S236" i="6"/>
  <c r="B236" i="6"/>
  <c r="A236" i="6"/>
  <c r="S235" i="6"/>
  <c r="B235" i="6"/>
  <c r="A235" i="6"/>
  <c r="S234" i="6"/>
  <c r="B234" i="6"/>
  <c r="A234" i="6"/>
  <c r="S233" i="6"/>
  <c r="B233" i="6"/>
  <c r="A233" i="6"/>
  <c r="S232" i="6"/>
  <c r="B232" i="6"/>
  <c r="A232" i="6"/>
  <c r="S83" i="6"/>
  <c r="B83" i="6"/>
  <c r="A83" i="6"/>
  <c r="S231" i="6"/>
  <c r="F231" i="6"/>
  <c r="B231" i="6"/>
  <c r="A231" i="6"/>
  <c r="S88" i="6"/>
  <c r="B88" i="6"/>
  <c r="A88" i="6"/>
  <c r="S230" i="6"/>
  <c r="B230" i="6"/>
  <c r="A230" i="6"/>
  <c r="S79" i="6"/>
  <c r="B79" i="6"/>
  <c r="A79" i="6"/>
  <c r="S229" i="6"/>
  <c r="B229" i="6"/>
  <c r="A229" i="6"/>
  <c r="S85" i="6"/>
  <c r="E85" i="6"/>
  <c r="B85" i="6"/>
  <c r="A85" i="6"/>
  <c r="S228" i="6"/>
  <c r="B228" i="6"/>
  <c r="A228" i="6"/>
  <c r="BA101" i="2"/>
  <c r="AZ101" i="2"/>
  <c r="AV101" i="2"/>
  <c r="AF101" i="2"/>
  <c r="AD101" i="2"/>
  <c r="AE101" i="2" s="1"/>
  <c r="Z101" i="2"/>
  <c r="Y101" i="2"/>
  <c r="F236" i="6" s="1"/>
  <c r="X101" i="2"/>
  <c r="E236" i="6" s="1"/>
  <c r="S101" i="2"/>
  <c r="U101" i="2" s="1"/>
  <c r="AJ101" i="2" s="1"/>
  <c r="K236" i="6" s="1"/>
  <c r="F101" i="2"/>
  <c r="E101" i="2"/>
  <c r="G101" i="2" s="1"/>
  <c r="C101" i="2"/>
  <c r="B101" i="2"/>
  <c r="A101" i="2"/>
  <c r="BA100" i="2"/>
  <c r="AZ100" i="2"/>
  <c r="AV100" i="2"/>
  <c r="AD100" i="2"/>
  <c r="AF100" i="2" s="1"/>
  <c r="X100" i="2"/>
  <c r="Z100" i="2" s="1"/>
  <c r="S100" i="2"/>
  <c r="F100" i="2"/>
  <c r="E100" i="2"/>
  <c r="G100" i="2" s="1"/>
  <c r="C100" i="2"/>
  <c r="B100" i="2"/>
  <c r="A100" i="2"/>
  <c r="BA99" i="2"/>
  <c r="AZ99" i="2"/>
  <c r="AV99" i="2"/>
  <c r="AD99" i="2"/>
  <c r="AF99" i="2" s="1"/>
  <c r="X99" i="2"/>
  <c r="Z99" i="2" s="1"/>
  <c r="T99" i="2"/>
  <c r="S99" i="2"/>
  <c r="U99" i="2" s="1"/>
  <c r="AJ99" i="2" s="1"/>
  <c r="K234" i="6" s="1"/>
  <c r="E99" i="2"/>
  <c r="G99" i="2" s="1"/>
  <c r="C99" i="2"/>
  <c r="B99" i="2"/>
  <c r="A99" i="2"/>
  <c r="BA98" i="2"/>
  <c r="AZ98" i="2"/>
  <c r="AV98" i="2"/>
  <c r="AD98" i="2"/>
  <c r="AF98" i="2" s="1"/>
  <c r="X98" i="2"/>
  <c r="Z98" i="2" s="1"/>
  <c r="S98" i="2"/>
  <c r="T98" i="2" s="1"/>
  <c r="E98" i="2"/>
  <c r="F98" i="2" s="1"/>
  <c r="C98" i="2"/>
  <c r="B98" i="2"/>
  <c r="A98" i="2"/>
  <c r="BA97" i="2"/>
  <c r="AZ97" i="2"/>
  <c r="AV97" i="2"/>
  <c r="AD97" i="2"/>
  <c r="AE97" i="2" s="1"/>
  <c r="Z97" i="2"/>
  <c r="X97" i="2"/>
  <c r="Y97" i="2" s="1"/>
  <c r="F232" i="6" s="1"/>
  <c r="U97" i="2"/>
  <c r="AJ97" i="2" s="1"/>
  <c r="K232" i="6" s="1"/>
  <c r="S97" i="2"/>
  <c r="T97" i="2" s="1"/>
  <c r="G97" i="2"/>
  <c r="E97" i="2"/>
  <c r="F97" i="2" s="1"/>
  <c r="C97" i="2"/>
  <c r="B97" i="2"/>
  <c r="A97" i="2"/>
  <c r="BA96" i="2"/>
  <c r="AZ96" i="2"/>
  <c r="AV96" i="2"/>
  <c r="AD96" i="2"/>
  <c r="AE96" i="2" s="1"/>
  <c r="X96" i="2"/>
  <c r="Y96" i="2" s="1"/>
  <c r="F83" i="6" s="1"/>
  <c r="S96" i="2"/>
  <c r="T96" i="2" s="1"/>
  <c r="E96" i="2"/>
  <c r="F96" i="2" s="1"/>
  <c r="C96" i="2"/>
  <c r="D96" i="2" s="1"/>
  <c r="B96" i="2"/>
  <c r="A96" i="2"/>
  <c r="BA95" i="2"/>
  <c r="AZ95" i="2"/>
  <c r="AV95" i="2"/>
  <c r="AF95" i="2"/>
  <c r="AG95" i="2" s="1"/>
  <c r="AE95" i="2"/>
  <c r="AD95" i="2"/>
  <c r="X95" i="2"/>
  <c r="Y95" i="2" s="1"/>
  <c r="S95" i="2"/>
  <c r="U95" i="2" s="1"/>
  <c r="K95" i="2"/>
  <c r="J95" i="2"/>
  <c r="L95" i="2" s="1"/>
  <c r="M95" i="2" s="1"/>
  <c r="F95" i="2"/>
  <c r="E95" i="2"/>
  <c r="G95" i="2" s="1"/>
  <c r="D95" i="2"/>
  <c r="C95" i="2"/>
  <c r="B95" i="2"/>
  <c r="A95" i="2"/>
  <c r="BA94" i="2"/>
  <c r="AZ94" i="2"/>
  <c r="AV94" i="2"/>
  <c r="AD94" i="2"/>
  <c r="AF94" i="2" s="1"/>
  <c r="Y94" i="2"/>
  <c r="F88" i="6" s="1"/>
  <c r="X94" i="2"/>
  <c r="Z94" i="2" s="1"/>
  <c r="S94" i="2"/>
  <c r="T94" i="2" s="1"/>
  <c r="E94" i="2"/>
  <c r="G94" i="2" s="1"/>
  <c r="C94" i="2"/>
  <c r="J94" i="2" s="1"/>
  <c r="B94" i="2"/>
  <c r="A94" i="2"/>
  <c r="BA93" i="2"/>
  <c r="AZ93" i="2"/>
  <c r="AV93" i="2"/>
  <c r="AD93" i="2"/>
  <c r="AF93" i="2" s="1"/>
  <c r="X93" i="2"/>
  <c r="Z93" i="2" s="1"/>
  <c r="T93" i="2"/>
  <c r="S93" i="2"/>
  <c r="U93" i="2" s="1"/>
  <c r="F93" i="2"/>
  <c r="E93" i="2"/>
  <c r="G93" i="2" s="1"/>
  <c r="D93" i="2"/>
  <c r="C93" i="2"/>
  <c r="J93" i="2" s="1"/>
  <c r="B93" i="2"/>
  <c r="A93" i="2"/>
  <c r="BA92" i="2"/>
  <c r="AZ92" i="2"/>
  <c r="AV92" i="2"/>
  <c r="AE92" i="2"/>
  <c r="AD92" i="2"/>
  <c r="AF92" i="2" s="1"/>
  <c r="X92" i="2"/>
  <c r="Z92" i="2" s="1"/>
  <c r="S92" i="2"/>
  <c r="T92" i="2" s="1"/>
  <c r="E92" i="2"/>
  <c r="G92" i="2" s="1"/>
  <c r="C92" i="2"/>
  <c r="J92" i="2" s="1"/>
  <c r="B92" i="2"/>
  <c r="A92" i="2"/>
  <c r="BA91" i="2"/>
  <c r="AZ91" i="2"/>
  <c r="AV91" i="2"/>
  <c r="AD91" i="2"/>
  <c r="AF91" i="2" s="1"/>
  <c r="Y91" i="2"/>
  <c r="F229" i="6" s="1"/>
  <c r="X91" i="2"/>
  <c r="Z91" i="2" s="1"/>
  <c r="T91" i="2"/>
  <c r="S91" i="2"/>
  <c r="U91" i="2" s="1"/>
  <c r="F91" i="2"/>
  <c r="E91" i="2"/>
  <c r="G91" i="2" s="1"/>
  <c r="D91" i="2"/>
  <c r="C91" i="2"/>
  <c r="J91" i="2" s="1"/>
  <c r="B91" i="2"/>
  <c r="A91" i="2"/>
  <c r="BA90" i="2"/>
  <c r="AZ90" i="2"/>
  <c r="AV90" i="2"/>
  <c r="AD90" i="2"/>
  <c r="AF90" i="2" s="1"/>
  <c r="X90" i="2"/>
  <c r="Z90" i="2" s="1"/>
  <c r="S90" i="2"/>
  <c r="J90" i="2"/>
  <c r="L90" i="2" s="1"/>
  <c r="M90" i="2" s="1"/>
  <c r="E90" i="2"/>
  <c r="G90" i="2" s="1"/>
  <c r="H90" i="2" s="1"/>
  <c r="D90" i="2"/>
  <c r="C90" i="2"/>
  <c r="B90" i="2"/>
  <c r="A90" i="2"/>
  <c r="BA89" i="2"/>
  <c r="AZ89" i="2"/>
  <c r="AV89" i="2"/>
  <c r="AD89" i="2"/>
  <c r="AF89" i="2" s="1"/>
  <c r="X89" i="2"/>
  <c r="Z89" i="2" s="1"/>
  <c r="S89" i="2"/>
  <c r="U89" i="2" s="1"/>
  <c r="E89" i="2"/>
  <c r="G89" i="2" s="1"/>
  <c r="O89" i="2" s="1"/>
  <c r="C228" i="6" s="1"/>
  <c r="C89" i="2"/>
  <c r="J89" i="2" s="1"/>
  <c r="L89" i="2" s="1"/>
  <c r="M89" i="2" s="1"/>
  <c r="B89" i="2"/>
  <c r="A89" i="2"/>
  <c r="AX139" i="2"/>
  <c r="AP113" i="2"/>
  <c r="AP111" i="2"/>
  <c r="AX146" i="2"/>
  <c r="AX129" i="2"/>
  <c r="AQ146" i="2"/>
  <c r="AQ129" i="2"/>
  <c r="AW143" i="2"/>
  <c r="AQ139" i="2"/>
  <c r="AP141" i="2"/>
  <c r="AW141" i="2"/>
  <c r="AP143" i="2"/>
  <c r="M241" i="6" l="1"/>
  <c r="O204" i="6"/>
  <c r="M204" i="6"/>
  <c r="N180" i="6"/>
  <c r="O241" i="6"/>
  <c r="N184" i="6"/>
  <c r="N78" i="6"/>
  <c r="M206" i="6"/>
  <c r="M207" i="6"/>
  <c r="L92" i="2"/>
  <c r="M92" i="2" s="1"/>
  <c r="K92" i="2"/>
  <c r="U100" i="2"/>
  <c r="L93" i="2"/>
  <c r="M93" i="2" s="1"/>
  <c r="K93" i="2"/>
  <c r="L91" i="2"/>
  <c r="M91" i="2" s="1"/>
  <c r="K91" i="2"/>
  <c r="L94" i="2"/>
  <c r="M94" i="2" s="1"/>
  <c r="K94" i="2"/>
  <c r="AJ112" i="2"/>
  <c r="K108" i="6" s="1"/>
  <c r="V112" i="2"/>
  <c r="AK112" i="2" s="1"/>
  <c r="L108" i="6" s="1"/>
  <c r="AE100" i="2"/>
  <c r="AI108" i="2"/>
  <c r="J106" i="6" s="1"/>
  <c r="I106" i="6"/>
  <c r="E83" i="6"/>
  <c r="D92" i="2"/>
  <c r="E229" i="6"/>
  <c r="AI116" i="2"/>
  <c r="J111" i="6" s="1"/>
  <c r="I111" i="6"/>
  <c r="AI123" i="2"/>
  <c r="J161" i="6" s="1"/>
  <c r="I161" i="6"/>
  <c r="F92" i="2"/>
  <c r="D94" i="2"/>
  <c r="G98" i="2"/>
  <c r="F99" i="2"/>
  <c r="E232" i="6"/>
  <c r="E79" i="6"/>
  <c r="AI113" i="2"/>
  <c r="J207" i="6" s="1"/>
  <c r="I207" i="6"/>
  <c r="D89" i="2"/>
  <c r="F94" i="2"/>
  <c r="U98" i="2"/>
  <c r="AJ98" i="2" s="1"/>
  <c r="K233" i="6" s="1"/>
  <c r="AI112" i="2"/>
  <c r="J108" i="6" s="1"/>
  <c r="I108" i="6"/>
  <c r="E233" i="6"/>
  <c r="AI110" i="2"/>
  <c r="J107" i="6" s="1"/>
  <c r="I107" i="6"/>
  <c r="Y90" i="2"/>
  <c r="F85" i="6" s="1"/>
  <c r="J96" i="2"/>
  <c r="Y98" i="2"/>
  <c r="F233" i="6" s="1"/>
  <c r="E230" i="6"/>
  <c r="AI111" i="2"/>
  <c r="J206" i="6" s="1"/>
  <c r="I206" i="6"/>
  <c r="R129" i="2"/>
  <c r="AN129" i="2"/>
  <c r="AL129" i="2"/>
  <c r="AM129" i="2" s="1"/>
  <c r="AS129" i="2"/>
  <c r="AT129" i="2" s="1"/>
  <c r="Y92" i="2"/>
  <c r="F79" i="6" s="1"/>
  <c r="Y99" i="2"/>
  <c r="F234" i="6" s="1"/>
  <c r="T100" i="2"/>
  <c r="E234" i="6"/>
  <c r="AE90" i="2"/>
  <c r="Y89" i="2"/>
  <c r="F228" i="6" s="1"/>
  <c r="AE91" i="2"/>
  <c r="Y93" i="2"/>
  <c r="F230" i="6" s="1"/>
  <c r="T95" i="2"/>
  <c r="Z96" i="2"/>
  <c r="AF97" i="2"/>
  <c r="AE98" i="2"/>
  <c r="E88" i="6"/>
  <c r="T101" i="2"/>
  <c r="E228" i="6"/>
  <c r="AI109" i="2"/>
  <c r="J237" i="6" s="1"/>
  <c r="I237" i="6"/>
  <c r="AE93" i="2"/>
  <c r="Z95" i="2"/>
  <c r="AF96" i="2"/>
  <c r="AE99" i="2"/>
  <c r="Y100" i="2"/>
  <c r="F235" i="6" s="1"/>
  <c r="E235" i="6"/>
  <c r="AI124" i="2"/>
  <c r="J115" i="6" s="1"/>
  <c r="I115" i="6"/>
  <c r="AE94" i="2"/>
  <c r="E231" i="6"/>
  <c r="AI119" i="2"/>
  <c r="J240" i="6" s="1"/>
  <c r="I240" i="6"/>
  <c r="AR139" i="2"/>
  <c r="BD141" i="2"/>
  <c r="AY141" i="2"/>
  <c r="P204" i="6" s="1"/>
  <c r="BB141" i="2"/>
  <c r="Q204" i="6" s="1"/>
  <c r="BD143" i="2"/>
  <c r="BB143" i="2"/>
  <c r="Q241" i="6" s="1"/>
  <c r="AR146" i="2"/>
  <c r="BF139" i="2"/>
  <c r="BE139" i="2"/>
  <c r="BC139" i="2"/>
  <c r="R180" i="6" s="1"/>
  <c r="BE146" i="2"/>
  <c r="BF146" i="2"/>
  <c r="AO143" i="2"/>
  <c r="H241" i="6" s="1"/>
  <c r="AN144" i="2"/>
  <c r="G77" i="6" s="1"/>
  <c r="AN140" i="2"/>
  <c r="G17" i="6" s="1"/>
  <c r="AM140" i="2"/>
  <c r="BC146" i="2"/>
  <c r="R78" i="6" s="1"/>
  <c r="AT142" i="2"/>
  <c r="AT140" i="2"/>
  <c r="AT141" i="2"/>
  <c r="BF147" i="2"/>
  <c r="BE147" i="2"/>
  <c r="BC147" i="2"/>
  <c r="R193" i="6" s="1"/>
  <c r="AO141" i="2"/>
  <c r="H204" i="6" s="1"/>
  <c r="AN142" i="2"/>
  <c r="G11" i="6" s="1"/>
  <c r="AM142" i="2"/>
  <c r="AT143" i="2"/>
  <c r="AR129" i="2"/>
  <c r="R131" i="2"/>
  <c r="AS131" i="2"/>
  <c r="AN131" i="2"/>
  <c r="G172" i="6" s="1"/>
  <c r="AL131" i="2"/>
  <c r="AM131" i="2" s="1"/>
  <c r="R135" i="2"/>
  <c r="AS135" i="2"/>
  <c r="AN135" i="2"/>
  <c r="G160" i="6" s="1"/>
  <c r="AL135" i="2"/>
  <c r="R134" i="2"/>
  <c r="AS134" i="2"/>
  <c r="AL134" i="2"/>
  <c r="R136" i="2"/>
  <c r="AS136" i="2"/>
  <c r="AL136" i="2"/>
  <c r="R130" i="2"/>
  <c r="AL130" i="2"/>
  <c r="AS130" i="2"/>
  <c r="R132" i="2"/>
  <c r="AS132" i="2"/>
  <c r="AL132" i="2"/>
  <c r="R137" i="2"/>
  <c r="AL137" i="2"/>
  <c r="AS137" i="2"/>
  <c r="AN137" i="2"/>
  <c r="G199" i="6" s="1"/>
  <c r="R133" i="2"/>
  <c r="AL133" i="2"/>
  <c r="AN133" i="2"/>
  <c r="G159" i="6" s="1"/>
  <c r="AS133" i="2"/>
  <c r="R127" i="2"/>
  <c r="AS127" i="2"/>
  <c r="AL127" i="2"/>
  <c r="AN127" i="2"/>
  <c r="G201" i="6" s="1"/>
  <c r="AK126" i="2"/>
  <c r="L100" i="6" s="1"/>
  <c r="R126" i="2"/>
  <c r="AL126" i="2"/>
  <c r="AS126" i="2"/>
  <c r="AI117" i="2"/>
  <c r="J239" i="6" s="1"/>
  <c r="Q117" i="2"/>
  <c r="P117" i="2"/>
  <c r="D239" i="6" s="1"/>
  <c r="AK118" i="2"/>
  <c r="L112" i="6" s="1"/>
  <c r="Q116" i="2"/>
  <c r="P116" i="2"/>
  <c r="D111" i="6" s="1"/>
  <c r="Q121" i="2"/>
  <c r="P121" i="2"/>
  <c r="D155" i="6" s="1"/>
  <c r="AI118" i="2"/>
  <c r="J112" i="6" s="1"/>
  <c r="Q119" i="2"/>
  <c r="P119" i="2"/>
  <c r="D240" i="6" s="1"/>
  <c r="AK115" i="2"/>
  <c r="L238" i="6" s="1"/>
  <c r="Q125" i="2"/>
  <c r="P125" i="2"/>
  <c r="D200" i="6" s="1"/>
  <c r="AI122" i="2"/>
  <c r="J114" i="6" s="1"/>
  <c r="AI125" i="2"/>
  <c r="J200" i="6" s="1"/>
  <c r="AK119" i="2"/>
  <c r="L240" i="6" s="1"/>
  <c r="Q124" i="2"/>
  <c r="P124" i="2"/>
  <c r="D115" i="6" s="1"/>
  <c r="Q118" i="2"/>
  <c r="P118" i="2"/>
  <c r="D112" i="6" s="1"/>
  <c r="AJ120" i="2"/>
  <c r="K113" i="6" s="1"/>
  <c r="V120" i="2"/>
  <c r="AK123" i="2"/>
  <c r="L161" i="6" s="1"/>
  <c r="AK117" i="2"/>
  <c r="L239" i="6" s="1"/>
  <c r="Q122" i="2"/>
  <c r="P122" i="2"/>
  <c r="D114" i="6" s="1"/>
  <c r="AI121" i="2"/>
  <c r="J155" i="6" s="1"/>
  <c r="AK122" i="2"/>
  <c r="L114" i="6" s="1"/>
  <c r="Q120" i="2"/>
  <c r="P120" i="2"/>
  <c r="D113" i="6" s="1"/>
  <c r="AI115" i="2"/>
  <c r="J238" i="6" s="1"/>
  <c r="Q115" i="2"/>
  <c r="P115" i="2"/>
  <c r="D238" i="6" s="1"/>
  <c r="AI120" i="2"/>
  <c r="J113" i="6" s="1"/>
  <c r="AJ124" i="2"/>
  <c r="K115" i="6" s="1"/>
  <c r="V124" i="2"/>
  <c r="AK121" i="2"/>
  <c r="L155" i="6" s="1"/>
  <c r="Q123" i="2"/>
  <c r="P123" i="2"/>
  <c r="D161" i="6" s="1"/>
  <c r="AK125" i="2"/>
  <c r="L200" i="6" s="1"/>
  <c r="AK116" i="2"/>
  <c r="L111" i="6" s="1"/>
  <c r="AT104" i="2"/>
  <c r="AN112" i="2"/>
  <c r="G108" i="6" s="1"/>
  <c r="AM108" i="2"/>
  <c r="AO113" i="2"/>
  <c r="H207" i="6" s="1"/>
  <c r="R109" i="2"/>
  <c r="AS109" i="2"/>
  <c r="R107" i="2"/>
  <c r="AS107" i="2"/>
  <c r="AJ106" i="2"/>
  <c r="K105" i="6" s="1"/>
  <c r="V106" i="2"/>
  <c r="AJ108" i="2"/>
  <c r="K106" i="6" s="1"/>
  <c r="V108" i="2"/>
  <c r="AA106" i="2"/>
  <c r="AK109" i="2"/>
  <c r="L237" i="6" s="1"/>
  <c r="AA105" i="2"/>
  <c r="AS113" i="2"/>
  <c r="R113" i="2"/>
  <c r="AM113" i="2" s="1"/>
  <c r="R111" i="2"/>
  <c r="AM111" i="2" s="1"/>
  <c r="AS111" i="2"/>
  <c r="H106" i="2"/>
  <c r="O106" i="2"/>
  <c r="C105" i="6" s="1"/>
  <c r="AI107" i="2"/>
  <c r="J189" i="6" s="1"/>
  <c r="AJ104" i="2"/>
  <c r="K104" i="6" s="1"/>
  <c r="V104" i="2"/>
  <c r="AJ105" i="2"/>
  <c r="K181" i="6" s="1"/>
  <c r="V105" i="2"/>
  <c r="R112" i="2"/>
  <c r="AM112" i="2" s="1"/>
  <c r="AS112" i="2"/>
  <c r="R110" i="2"/>
  <c r="AS110" i="2"/>
  <c r="R108" i="2"/>
  <c r="AS108" i="2"/>
  <c r="AH106" i="2"/>
  <c r="I105" i="6" s="1"/>
  <c r="AG106" i="2"/>
  <c r="AK103" i="2"/>
  <c r="L202" i="6" s="1"/>
  <c r="AL109" i="2"/>
  <c r="AH105" i="2"/>
  <c r="I181" i="6" s="1"/>
  <c r="AG105" i="2"/>
  <c r="AA103" i="2"/>
  <c r="AJ110" i="2"/>
  <c r="K107" i="6" s="1"/>
  <c r="V110" i="2"/>
  <c r="AL107" i="2"/>
  <c r="H105" i="2"/>
  <c r="O105" i="2"/>
  <c r="C181" i="6" s="1"/>
  <c r="AL110" i="2"/>
  <c r="AN109" i="2"/>
  <c r="G237" i="6" s="1"/>
  <c r="O103" i="2"/>
  <c r="C202" i="6" s="1"/>
  <c r="H103" i="2"/>
  <c r="AN107" i="2"/>
  <c r="G189" i="6" s="1"/>
  <c r="AH103" i="2"/>
  <c r="I202" i="6" s="1"/>
  <c r="AG103" i="2"/>
  <c r="R104" i="2"/>
  <c r="AL104" i="2"/>
  <c r="Q89" i="2"/>
  <c r="R89" i="2" s="1"/>
  <c r="P89" i="2"/>
  <c r="D228" i="6" s="1"/>
  <c r="V93" i="2"/>
  <c r="AJ93" i="2"/>
  <c r="K230" i="6" s="1"/>
  <c r="AH93" i="2"/>
  <c r="I230" i="6" s="1"/>
  <c r="AG93" i="2"/>
  <c r="AA94" i="2"/>
  <c r="V95" i="2"/>
  <c r="AJ95" i="2"/>
  <c r="K231" i="6" s="1"/>
  <c r="AG98" i="2"/>
  <c r="AH98" i="2"/>
  <c r="I233" i="6" s="1"/>
  <c r="AG89" i="2"/>
  <c r="AN89" i="2"/>
  <c r="G228" i="6" s="1"/>
  <c r="AL89" i="2"/>
  <c r="AM89" i="2" s="1"/>
  <c r="F90" i="2"/>
  <c r="O92" i="2"/>
  <c r="C79" i="6" s="1"/>
  <c r="H92" i="2"/>
  <c r="O94" i="2"/>
  <c r="C88" i="6" s="1"/>
  <c r="H94" i="2"/>
  <c r="F89" i="2"/>
  <c r="T89" i="2"/>
  <c r="AE89" i="2"/>
  <c r="U90" i="2"/>
  <c r="AH90" i="2"/>
  <c r="I85" i="6" s="1"/>
  <c r="AG90" i="2"/>
  <c r="AA91" i="2"/>
  <c r="U92" i="2"/>
  <c r="AH92" i="2"/>
  <c r="I79" i="6" s="1"/>
  <c r="AG92" i="2"/>
  <c r="AA93" i="2"/>
  <c r="U94" i="2"/>
  <c r="AH94" i="2"/>
  <c r="I88" i="6" s="1"/>
  <c r="AG94" i="2"/>
  <c r="U96" i="2"/>
  <c r="AG96" i="2"/>
  <c r="AH96" i="2"/>
  <c r="H89" i="2"/>
  <c r="AS89" i="2"/>
  <c r="AA89" i="2"/>
  <c r="AH89" i="2"/>
  <c r="K90" i="2"/>
  <c r="T90" i="2"/>
  <c r="O91" i="2"/>
  <c r="C229" i="6" s="1"/>
  <c r="H91" i="2"/>
  <c r="O93" i="2"/>
  <c r="C230" i="6" s="1"/>
  <c r="H93" i="2"/>
  <c r="O95" i="2"/>
  <c r="C231" i="6" s="1"/>
  <c r="H95" i="2"/>
  <c r="AA95" i="2"/>
  <c r="AH95" i="2"/>
  <c r="V100" i="2"/>
  <c r="AJ100" i="2"/>
  <c r="K235" i="6" s="1"/>
  <c r="H101" i="2"/>
  <c r="O101" i="2"/>
  <c r="C236" i="6" s="1"/>
  <c r="O90" i="2"/>
  <c r="C85" i="6" s="1"/>
  <c r="AA90" i="2"/>
  <c r="V91" i="2"/>
  <c r="AJ91" i="2"/>
  <c r="K229" i="6" s="1"/>
  <c r="AH91" i="2"/>
  <c r="AG91" i="2"/>
  <c r="AA92" i="2"/>
  <c r="K96" i="2"/>
  <c r="L96" i="2"/>
  <c r="M96" i="2" s="1"/>
  <c r="D100" i="2"/>
  <c r="J100" i="2"/>
  <c r="K89" i="2"/>
  <c r="V89" i="2"/>
  <c r="AJ89" i="2"/>
  <c r="K228" i="6" s="1"/>
  <c r="D98" i="2"/>
  <c r="J98" i="2"/>
  <c r="AA101" i="2"/>
  <c r="H97" i="2"/>
  <c r="O97" i="2"/>
  <c r="C232" i="6" s="1"/>
  <c r="V97" i="2"/>
  <c r="AG97" i="2"/>
  <c r="AH97" i="2"/>
  <c r="I232" i="6" s="1"/>
  <c r="AA98" i="2"/>
  <c r="AG99" i="2"/>
  <c r="AH99" i="2"/>
  <c r="I234" i="6" s="1"/>
  <c r="D101" i="2"/>
  <c r="J101" i="2"/>
  <c r="V101" i="2"/>
  <c r="AA96" i="2"/>
  <c r="H98" i="2"/>
  <c r="O98" i="2"/>
  <c r="C233" i="6" s="1"/>
  <c r="V98" i="2"/>
  <c r="H99" i="2"/>
  <c r="O99" i="2"/>
  <c r="C234" i="6" s="1"/>
  <c r="AA99" i="2"/>
  <c r="AG100" i="2"/>
  <c r="AH100" i="2"/>
  <c r="I235" i="6" s="1"/>
  <c r="G96" i="2"/>
  <c r="D97" i="2"/>
  <c r="J97" i="2"/>
  <c r="AA97" i="2"/>
  <c r="D99" i="2"/>
  <c r="J99" i="2"/>
  <c r="V99" i="2"/>
  <c r="H100" i="2"/>
  <c r="O100" i="2"/>
  <c r="C235" i="6" s="1"/>
  <c r="AA100" i="2"/>
  <c r="AG101" i="2"/>
  <c r="AH101" i="2"/>
  <c r="AV86" i="2"/>
  <c r="AV84" i="2"/>
  <c r="AV82" i="2"/>
  <c r="AV80" i="2"/>
  <c r="AV78" i="2"/>
  <c r="AV76" i="2"/>
  <c r="AP89" i="2"/>
  <c r="AP133" i="2"/>
  <c r="AW109" i="2"/>
  <c r="AP137" i="2"/>
  <c r="AP144" i="2"/>
  <c r="AW111" i="2"/>
  <c r="AW133" i="2"/>
  <c r="AX141" i="2"/>
  <c r="AW112" i="2"/>
  <c r="AW127" i="2"/>
  <c r="AP107" i="2"/>
  <c r="AP127" i="2"/>
  <c r="AP112" i="2"/>
  <c r="AW144" i="2"/>
  <c r="AQ113" i="2"/>
  <c r="AW107" i="2"/>
  <c r="AW113" i="2"/>
  <c r="AQ141" i="2"/>
  <c r="AQ111" i="2"/>
  <c r="AQ143" i="2"/>
  <c r="AX143" i="2"/>
  <c r="AP109" i="2"/>
  <c r="AW142" i="2"/>
  <c r="AP135" i="2"/>
  <c r="AW89" i="2"/>
  <c r="AW131" i="2"/>
  <c r="AP142" i="2"/>
  <c r="AW135" i="2"/>
  <c r="AW140" i="2"/>
  <c r="AW137" i="2"/>
  <c r="AP131" i="2"/>
  <c r="AP140" i="2"/>
  <c r="M17" i="6" l="1"/>
  <c r="M172" i="6"/>
  <c r="O199" i="6"/>
  <c r="O160" i="6"/>
  <c r="M11" i="6"/>
  <c r="O172" i="6"/>
  <c r="O228" i="6"/>
  <c r="M160" i="6"/>
  <c r="O11" i="6"/>
  <c r="M237" i="6"/>
  <c r="N241" i="6"/>
  <c r="N206" i="6"/>
  <c r="N204" i="6"/>
  <c r="O207" i="6"/>
  <c r="O189" i="6"/>
  <c r="N207" i="6"/>
  <c r="O77" i="6"/>
  <c r="M108" i="6"/>
  <c r="M189" i="6"/>
  <c r="O108" i="6"/>
  <c r="O159" i="6"/>
  <c r="O206" i="6"/>
  <c r="M77" i="6"/>
  <c r="M199" i="6"/>
  <c r="O237" i="6"/>
  <c r="M159" i="6"/>
  <c r="M228" i="6"/>
  <c r="AM109" i="2"/>
  <c r="G184" i="6"/>
  <c r="AO129" i="2"/>
  <c r="H184" i="6" s="1"/>
  <c r="AI91" i="2"/>
  <c r="J229" i="6" s="1"/>
  <c r="I229" i="6"/>
  <c r="AI89" i="2"/>
  <c r="J228" i="6" s="1"/>
  <c r="I228" i="6"/>
  <c r="AI101" i="2"/>
  <c r="J236" i="6" s="1"/>
  <c r="I236" i="6"/>
  <c r="AO111" i="2"/>
  <c r="H206" i="6" s="1"/>
  <c r="AM133" i="2"/>
  <c r="AI96" i="2"/>
  <c r="J83" i="6" s="1"/>
  <c r="I83" i="6"/>
  <c r="AM135" i="2"/>
  <c r="AI95" i="2"/>
  <c r="J231" i="6" s="1"/>
  <c r="I231" i="6"/>
  <c r="AM137" i="2"/>
  <c r="O17" i="6"/>
  <c r="BD140" i="2"/>
  <c r="BB140" i="2"/>
  <c r="Q17" i="6" s="1"/>
  <c r="BD142" i="2"/>
  <c r="BB142" i="2"/>
  <c r="Q11" i="6" s="1"/>
  <c r="AR143" i="2"/>
  <c r="AR141" i="2"/>
  <c r="BD144" i="2"/>
  <c r="BB144" i="2"/>
  <c r="Q77" i="6" s="1"/>
  <c r="AO140" i="2"/>
  <c r="H17" i="6" s="1"/>
  <c r="AO142" i="2"/>
  <c r="H11" i="6" s="1"/>
  <c r="AY143" i="2"/>
  <c r="P241" i="6" s="1"/>
  <c r="BE141" i="2"/>
  <c r="BF141" i="2"/>
  <c r="BC141" i="2"/>
  <c r="R204" i="6" s="1"/>
  <c r="AO144" i="2"/>
  <c r="H77" i="6" s="1"/>
  <c r="BD133" i="2"/>
  <c r="BB133" i="2"/>
  <c r="Q159" i="6" s="1"/>
  <c r="BD137" i="2"/>
  <c r="BB137" i="2"/>
  <c r="Q199" i="6" s="1"/>
  <c r="BD135" i="2"/>
  <c r="BB135" i="2"/>
  <c r="Q160" i="6" s="1"/>
  <c r="BD131" i="2"/>
  <c r="BB131" i="2"/>
  <c r="Q172" i="6" s="1"/>
  <c r="AT133" i="2"/>
  <c r="AY133" i="2" s="1"/>
  <c r="P159" i="6" s="1"/>
  <c r="AO137" i="2"/>
  <c r="H199" i="6" s="1"/>
  <c r="AM132" i="2"/>
  <c r="AN132" i="2"/>
  <c r="G102" i="6" s="1"/>
  <c r="AM130" i="2"/>
  <c r="AN130" i="2"/>
  <c r="G101" i="6" s="1"/>
  <c r="AO133" i="2"/>
  <c r="H159" i="6" s="1"/>
  <c r="AT137" i="2"/>
  <c r="AT132" i="2"/>
  <c r="AM134" i="2"/>
  <c r="AN134" i="2"/>
  <c r="G103" i="6" s="1"/>
  <c r="AO135" i="2"/>
  <c r="H160" i="6" s="1"/>
  <c r="AO131" i="2"/>
  <c r="H172" i="6" s="1"/>
  <c r="AN136" i="2"/>
  <c r="G116" i="6" s="1"/>
  <c r="AM136" i="2"/>
  <c r="AT134" i="2"/>
  <c r="AT135" i="2"/>
  <c r="AY135" i="2" s="1"/>
  <c r="P160" i="6" s="1"/>
  <c r="AT131" i="2"/>
  <c r="AT130" i="2"/>
  <c r="AT136" i="2"/>
  <c r="M201" i="6"/>
  <c r="O201" i="6"/>
  <c r="BD127" i="2"/>
  <c r="BB127" i="2"/>
  <c r="Q201" i="6" s="1"/>
  <c r="AT127" i="2"/>
  <c r="AY127" i="2" s="1"/>
  <c r="P201" i="6" s="1"/>
  <c r="AT126" i="2"/>
  <c r="AO127" i="2"/>
  <c r="H201" i="6" s="1"/>
  <c r="AM126" i="2"/>
  <c r="AM127" i="2"/>
  <c r="R115" i="2"/>
  <c r="AS115" i="2"/>
  <c r="AL115" i="2"/>
  <c r="AN115" i="2"/>
  <c r="G238" i="6" s="1"/>
  <c r="R124" i="2"/>
  <c r="AL124" i="2"/>
  <c r="AS124" i="2"/>
  <c r="R119" i="2"/>
  <c r="AN119" i="2"/>
  <c r="G240" i="6" s="1"/>
  <c r="AS119" i="2"/>
  <c r="AL119" i="2"/>
  <c r="R117" i="2"/>
  <c r="AL117" i="2"/>
  <c r="AM117" i="2" s="1"/>
  <c r="AS117" i="2"/>
  <c r="AN117" i="2"/>
  <c r="G239" i="6" s="1"/>
  <c r="R125" i="2"/>
  <c r="AS125" i="2"/>
  <c r="AN125" i="2"/>
  <c r="G200" i="6" s="1"/>
  <c r="AL125" i="2"/>
  <c r="R116" i="2"/>
  <c r="AL116" i="2"/>
  <c r="AS116" i="2"/>
  <c r="AK120" i="2"/>
  <c r="L113" i="6" s="1"/>
  <c r="R118" i="2"/>
  <c r="AL118" i="2"/>
  <c r="AS118" i="2"/>
  <c r="AK124" i="2"/>
  <c r="L115" i="6" s="1"/>
  <c r="R120" i="2"/>
  <c r="AL120" i="2"/>
  <c r="AS120" i="2"/>
  <c r="R122" i="2"/>
  <c r="AS122" i="2"/>
  <c r="AL122" i="2"/>
  <c r="R121" i="2"/>
  <c r="AL121" i="2"/>
  <c r="AS121" i="2"/>
  <c r="AN121" i="2"/>
  <c r="G155" i="6" s="1"/>
  <c r="R123" i="2"/>
  <c r="AS123" i="2"/>
  <c r="AL123" i="2"/>
  <c r="AN123" i="2"/>
  <c r="G161" i="6" s="1"/>
  <c r="AR111" i="2"/>
  <c r="BD113" i="2"/>
  <c r="BB113" i="2"/>
  <c r="Q207" i="6" s="1"/>
  <c r="BD107" i="2"/>
  <c r="BB107" i="2"/>
  <c r="Q189" i="6" s="1"/>
  <c r="AR113" i="2"/>
  <c r="BD112" i="2"/>
  <c r="BB112" i="2"/>
  <c r="Q108" i="6" s="1"/>
  <c r="BD111" i="2"/>
  <c r="AY111" i="2"/>
  <c r="P206" i="6" s="1"/>
  <c r="BB111" i="2"/>
  <c r="Q206" i="6" s="1"/>
  <c r="BD109" i="2"/>
  <c r="BB109" i="2"/>
  <c r="Q237" i="6" s="1"/>
  <c r="AO109" i="2"/>
  <c r="H237" i="6" s="1"/>
  <c r="AK105" i="2"/>
  <c r="L181" i="6" s="1"/>
  <c r="AT113" i="2"/>
  <c r="AY113" i="2" s="1"/>
  <c r="P207" i="6" s="1"/>
  <c r="AT107" i="2"/>
  <c r="AO112" i="2"/>
  <c r="H108" i="6" s="1"/>
  <c r="AO107" i="2"/>
  <c r="H189" i="6" s="1"/>
  <c r="AT108" i="2"/>
  <c r="AT112" i="2"/>
  <c r="AT111" i="2"/>
  <c r="AK106" i="2"/>
  <c r="L105" i="6" s="1"/>
  <c r="Q105" i="2"/>
  <c r="P105" i="2"/>
  <c r="D181" i="6" s="1"/>
  <c r="AM107" i="2"/>
  <c r="AI105" i="2"/>
  <c r="J181" i="6" s="1"/>
  <c r="AK108" i="2"/>
  <c r="L106" i="6" s="1"/>
  <c r="AT109" i="2"/>
  <c r="AN108" i="2"/>
  <c r="G106" i="6" s="1"/>
  <c r="AM104" i="2"/>
  <c r="AI103" i="2"/>
  <c r="J202" i="6" s="1"/>
  <c r="P103" i="2"/>
  <c r="D202" i="6" s="1"/>
  <c r="Q103" i="2"/>
  <c r="AK110" i="2"/>
  <c r="L107" i="6" s="1"/>
  <c r="AI106" i="2"/>
  <c r="J105" i="6" s="1"/>
  <c r="AT110" i="2"/>
  <c r="AK104" i="2"/>
  <c r="L104" i="6" s="1"/>
  <c r="Q106" i="2"/>
  <c r="P106" i="2"/>
  <c r="D105" i="6" s="1"/>
  <c r="AN110" i="2"/>
  <c r="G107" i="6" s="1"/>
  <c r="AM110" i="2"/>
  <c r="BD89" i="2"/>
  <c r="BB89" i="2"/>
  <c r="Q228" i="6" s="1"/>
  <c r="H96" i="2"/>
  <c r="O96" i="2"/>
  <c r="C83" i="6" s="1"/>
  <c r="AK89" i="2"/>
  <c r="L228" i="6" s="1"/>
  <c r="P101" i="2"/>
  <c r="D236" i="6" s="1"/>
  <c r="Q101" i="2"/>
  <c r="AK98" i="2"/>
  <c r="L233" i="6" s="1"/>
  <c r="K101" i="2"/>
  <c r="L101" i="2"/>
  <c r="M101" i="2" s="1"/>
  <c r="P97" i="2"/>
  <c r="D232" i="6" s="1"/>
  <c r="Q97" i="2"/>
  <c r="K98" i="2"/>
  <c r="L98" i="2"/>
  <c r="M98" i="2" s="1"/>
  <c r="Q95" i="2"/>
  <c r="P95" i="2"/>
  <c r="D231" i="6" s="1"/>
  <c r="Q91" i="2"/>
  <c r="P91" i="2"/>
  <c r="D229" i="6" s="1"/>
  <c r="AI94" i="2"/>
  <c r="J88" i="6" s="1"/>
  <c r="V92" i="2"/>
  <c r="AJ92" i="2"/>
  <c r="K79" i="6" s="1"/>
  <c r="AI90" i="2"/>
  <c r="J85" i="6" s="1"/>
  <c r="AO89" i="2"/>
  <c r="H228" i="6" s="1"/>
  <c r="AI93" i="2"/>
  <c r="J230" i="6" s="1"/>
  <c r="AK99" i="2"/>
  <c r="L234" i="6" s="1"/>
  <c r="AI97" i="2"/>
  <c r="J232" i="6" s="1"/>
  <c r="K100" i="2"/>
  <c r="L100" i="2"/>
  <c r="M100" i="2" s="1"/>
  <c r="Q94" i="2"/>
  <c r="P94" i="2"/>
  <c r="D88" i="6" s="1"/>
  <c r="AK93" i="2"/>
  <c r="L230" i="6" s="1"/>
  <c r="P100" i="2"/>
  <c r="D235" i="6" s="1"/>
  <c r="Q100" i="2"/>
  <c r="K99" i="2"/>
  <c r="L99" i="2"/>
  <c r="M99" i="2" s="1"/>
  <c r="K97" i="2"/>
  <c r="L97" i="2"/>
  <c r="M97" i="2" s="1"/>
  <c r="AI100" i="2"/>
  <c r="J235" i="6" s="1"/>
  <c r="AT89" i="2"/>
  <c r="Q92" i="2"/>
  <c r="P92" i="2"/>
  <c r="D79" i="6" s="1"/>
  <c r="P99" i="2"/>
  <c r="D234" i="6" s="1"/>
  <c r="Q99" i="2"/>
  <c r="P98" i="2"/>
  <c r="D233" i="6" s="1"/>
  <c r="Q98" i="2"/>
  <c r="AK101" i="2"/>
  <c r="L236" i="6" s="1"/>
  <c r="AI99" i="2"/>
  <c r="J234" i="6" s="1"/>
  <c r="AK97" i="2"/>
  <c r="L232" i="6" s="1"/>
  <c r="AK91" i="2"/>
  <c r="L229" i="6" s="1"/>
  <c r="Q90" i="2"/>
  <c r="P90" i="2"/>
  <c r="D85" i="6" s="1"/>
  <c r="AK100" i="2"/>
  <c r="L235" i="6" s="1"/>
  <c r="Q93" i="2"/>
  <c r="P93" i="2"/>
  <c r="D230" i="6" s="1"/>
  <c r="V96" i="2"/>
  <c r="AJ96" i="2"/>
  <c r="K83" i="6" s="1"/>
  <c r="V94" i="2"/>
  <c r="AJ94" i="2"/>
  <c r="K88" i="6" s="1"/>
  <c r="AI92" i="2"/>
  <c r="J79" i="6" s="1"/>
  <c r="V90" i="2"/>
  <c r="AJ90" i="2"/>
  <c r="K85" i="6" s="1"/>
  <c r="AI98" i="2"/>
  <c r="J233" i="6" s="1"/>
  <c r="AK95" i="2"/>
  <c r="L231" i="6" s="1"/>
  <c r="S227" i="6"/>
  <c r="B227" i="6"/>
  <c r="A227" i="6"/>
  <c r="S87" i="6"/>
  <c r="B87" i="6"/>
  <c r="A87" i="6"/>
  <c r="S226" i="6"/>
  <c r="E226" i="6"/>
  <c r="B226" i="6"/>
  <c r="A226" i="6"/>
  <c r="S86" i="6"/>
  <c r="B86" i="6"/>
  <c r="A86" i="6"/>
  <c r="S225" i="6"/>
  <c r="E225" i="6"/>
  <c r="B225" i="6"/>
  <c r="A225" i="6"/>
  <c r="S89" i="6"/>
  <c r="E89" i="6"/>
  <c r="B89" i="6"/>
  <c r="A89" i="6"/>
  <c r="S187" i="6"/>
  <c r="B187" i="6"/>
  <c r="A187" i="6"/>
  <c r="S14" i="6"/>
  <c r="E14" i="6"/>
  <c r="B14" i="6"/>
  <c r="A14" i="6"/>
  <c r="S224" i="6"/>
  <c r="E224" i="6"/>
  <c r="B224" i="6"/>
  <c r="A224" i="6"/>
  <c r="S13" i="6"/>
  <c r="B13" i="6"/>
  <c r="A13" i="6"/>
  <c r="S190" i="6"/>
  <c r="B190" i="6"/>
  <c r="A190" i="6"/>
  <c r="S12" i="6"/>
  <c r="B12" i="6"/>
  <c r="A12" i="6"/>
  <c r="S223" i="6"/>
  <c r="B223" i="6"/>
  <c r="A223" i="6"/>
  <c r="BA87" i="2"/>
  <c r="AZ87" i="2"/>
  <c r="AV87" i="2"/>
  <c r="AD87" i="2"/>
  <c r="AF87" i="2" s="1"/>
  <c r="X87" i="2"/>
  <c r="Z87" i="2" s="1"/>
  <c r="S87" i="2"/>
  <c r="U87" i="2" s="1"/>
  <c r="E87" i="2"/>
  <c r="G87" i="2" s="1"/>
  <c r="C87" i="2"/>
  <c r="D87" i="2" s="1"/>
  <c r="B87" i="2"/>
  <c r="A87" i="2"/>
  <c r="BA86" i="2"/>
  <c r="AZ86" i="2"/>
  <c r="AD86" i="2"/>
  <c r="AF86" i="2" s="1"/>
  <c r="X86" i="2"/>
  <c r="Z86" i="2" s="1"/>
  <c r="S86" i="2"/>
  <c r="E86" i="2"/>
  <c r="G86" i="2" s="1"/>
  <c r="C86" i="2"/>
  <c r="D86" i="2" s="1"/>
  <c r="B86" i="2"/>
  <c r="A86" i="2"/>
  <c r="BA85" i="2"/>
  <c r="AZ85" i="2"/>
  <c r="AV85" i="2"/>
  <c r="AD85" i="2"/>
  <c r="AF85" i="2" s="1"/>
  <c r="X85" i="2"/>
  <c r="Z85" i="2" s="1"/>
  <c r="S85" i="2"/>
  <c r="U85" i="2" s="1"/>
  <c r="J85" i="2"/>
  <c r="L85" i="2" s="1"/>
  <c r="M85" i="2" s="1"/>
  <c r="E85" i="2"/>
  <c r="G85" i="2" s="1"/>
  <c r="C85" i="2"/>
  <c r="D85" i="2" s="1"/>
  <c r="B85" i="2"/>
  <c r="A85" i="2"/>
  <c r="BA84" i="2"/>
  <c r="AZ84" i="2"/>
  <c r="AD84" i="2"/>
  <c r="AF84" i="2" s="1"/>
  <c r="X84" i="2"/>
  <c r="Z84" i="2" s="1"/>
  <c r="S84" i="2"/>
  <c r="E84" i="2"/>
  <c r="G84" i="2" s="1"/>
  <c r="C84" i="2"/>
  <c r="D84" i="2" s="1"/>
  <c r="B84" i="2"/>
  <c r="A84" i="2"/>
  <c r="BA83" i="2"/>
  <c r="AZ83" i="2"/>
  <c r="AV83" i="2"/>
  <c r="AD83" i="2"/>
  <c r="AF83" i="2" s="1"/>
  <c r="X83" i="2"/>
  <c r="Z83" i="2" s="1"/>
  <c r="S83" i="2"/>
  <c r="U83" i="2" s="1"/>
  <c r="E83" i="2"/>
  <c r="G83" i="2" s="1"/>
  <c r="C83" i="2"/>
  <c r="D83" i="2" s="1"/>
  <c r="B83" i="2"/>
  <c r="A83" i="2"/>
  <c r="BA82" i="2"/>
  <c r="AZ82" i="2"/>
  <c r="AD82" i="2"/>
  <c r="X82" i="2"/>
  <c r="S82" i="2"/>
  <c r="E82" i="2"/>
  <c r="C82" i="2"/>
  <c r="J82" i="2" s="1"/>
  <c r="B82" i="2"/>
  <c r="A82" i="2"/>
  <c r="BA81" i="2"/>
  <c r="AZ81" i="2"/>
  <c r="AV81" i="2"/>
  <c r="AD81" i="2"/>
  <c r="X81" i="2"/>
  <c r="E187" i="6" s="1"/>
  <c r="S81" i="2"/>
  <c r="J81" i="2"/>
  <c r="E81" i="2"/>
  <c r="D81" i="2"/>
  <c r="C81" i="2"/>
  <c r="B81" i="2"/>
  <c r="A81" i="2"/>
  <c r="BA80" i="2"/>
  <c r="AZ80" i="2"/>
  <c r="AD80" i="2"/>
  <c r="X80" i="2"/>
  <c r="S80" i="2"/>
  <c r="J80" i="2"/>
  <c r="E80" i="2"/>
  <c r="D80" i="2"/>
  <c r="C80" i="2"/>
  <c r="B80" i="2"/>
  <c r="A80" i="2"/>
  <c r="BA79" i="2"/>
  <c r="AZ79" i="2"/>
  <c r="AV79" i="2"/>
  <c r="AD79" i="2"/>
  <c r="AF79" i="2" s="1"/>
  <c r="X79" i="2"/>
  <c r="Z79" i="2" s="1"/>
  <c r="S79" i="2"/>
  <c r="U79" i="2" s="1"/>
  <c r="E79" i="2"/>
  <c r="G79" i="2" s="1"/>
  <c r="C79" i="2"/>
  <c r="J79" i="2" s="1"/>
  <c r="L79" i="2" s="1"/>
  <c r="M79" i="2" s="1"/>
  <c r="B79" i="2"/>
  <c r="A79" i="2"/>
  <c r="BA78" i="2"/>
  <c r="AZ78" i="2"/>
  <c r="AD78" i="2"/>
  <c r="AF78" i="2" s="1"/>
  <c r="X78" i="2"/>
  <c r="Z78" i="2" s="1"/>
  <c r="S78" i="2"/>
  <c r="J78" i="2"/>
  <c r="L78" i="2" s="1"/>
  <c r="M78" i="2" s="1"/>
  <c r="E78" i="2"/>
  <c r="G78" i="2" s="1"/>
  <c r="D78" i="2"/>
  <c r="C78" i="2"/>
  <c r="B78" i="2"/>
  <c r="A78" i="2"/>
  <c r="BA77" i="2"/>
  <c r="AZ77" i="2"/>
  <c r="AV77" i="2"/>
  <c r="AD77" i="2"/>
  <c r="AF77" i="2" s="1"/>
  <c r="X77" i="2"/>
  <c r="Z77" i="2" s="1"/>
  <c r="S77" i="2"/>
  <c r="U77" i="2" s="1"/>
  <c r="E77" i="2"/>
  <c r="G77" i="2" s="1"/>
  <c r="D77" i="2"/>
  <c r="C77" i="2"/>
  <c r="J77" i="2" s="1"/>
  <c r="L77" i="2" s="1"/>
  <c r="M77" i="2" s="1"/>
  <c r="B77" i="2"/>
  <c r="A77" i="2"/>
  <c r="BA76" i="2"/>
  <c r="AZ76" i="2"/>
  <c r="AD76" i="2"/>
  <c r="AF76" i="2" s="1"/>
  <c r="X76" i="2"/>
  <c r="Z76" i="2" s="1"/>
  <c r="S76" i="2"/>
  <c r="E76" i="2"/>
  <c r="G76" i="2" s="1"/>
  <c r="C76" i="2"/>
  <c r="J76" i="2" s="1"/>
  <c r="L76" i="2" s="1"/>
  <c r="M76" i="2" s="1"/>
  <c r="B76" i="2"/>
  <c r="A76" i="2"/>
  <c r="BA75" i="2"/>
  <c r="AZ75" i="2"/>
  <c r="AV75" i="2"/>
  <c r="AD75" i="2"/>
  <c r="AF75" i="2" s="1"/>
  <c r="X75" i="2"/>
  <c r="Z75" i="2" s="1"/>
  <c r="S75" i="2"/>
  <c r="U75" i="2" s="1"/>
  <c r="E75" i="2"/>
  <c r="G75" i="2" s="1"/>
  <c r="C75" i="2"/>
  <c r="J75" i="2" s="1"/>
  <c r="L75" i="2" s="1"/>
  <c r="M75" i="2" s="1"/>
  <c r="B75" i="2"/>
  <c r="A75" i="2"/>
  <c r="AP119" i="2"/>
  <c r="AP136" i="2"/>
  <c r="AQ144" i="2"/>
  <c r="AP123" i="2"/>
  <c r="AW130" i="2"/>
  <c r="AX144" i="2"/>
  <c r="AQ89" i="2"/>
  <c r="AW117" i="2"/>
  <c r="AP130" i="2"/>
  <c r="AX140" i="2"/>
  <c r="AX89" i="2"/>
  <c r="AP117" i="2"/>
  <c r="AQ133" i="2"/>
  <c r="AQ140" i="2"/>
  <c r="AW125" i="2"/>
  <c r="AX113" i="2"/>
  <c r="AW123" i="2"/>
  <c r="AW134" i="2"/>
  <c r="AX142" i="2"/>
  <c r="AX107" i="2"/>
  <c r="AP115" i="2"/>
  <c r="AP134" i="2"/>
  <c r="AQ142" i="2"/>
  <c r="AP132" i="2"/>
  <c r="AX112" i="2"/>
  <c r="AW121" i="2"/>
  <c r="AW132" i="2"/>
  <c r="AX109" i="2"/>
  <c r="AQ109" i="2"/>
  <c r="AP121" i="2"/>
  <c r="AX137" i="2"/>
  <c r="AP126" i="2"/>
  <c r="AQ112" i="2"/>
  <c r="AW115" i="2"/>
  <c r="AQ135" i="2"/>
  <c r="AX111" i="2"/>
  <c r="AW119" i="2"/>
  <c r="AQ137" i="2"/>
  <c r="AW136" i="2"/>
  <c r="AW108" i="2"/>
  <c r="AP125" i="2"/>
  <c r="AX131" i="2"/>
  <c r="AP108" i="2"/>
  <c r="AX133" i="2"/>
  <c r="AQ127" i="2"/>
  <c r="AW110" i="2"/>
  <c r="AQ131" i="2"/>
  <c r="AX127" i="2"/>
  <c r="AP110" i="2"/>
  <c r="AX135" i="2"/>
  <c r="AW126" i="2"/>
  <c r="AQ107" i="2"/>
  <c r="N189" i="6" l="1"/>
  <c r="M107" i="6"/>
  <c r="N172" i="6"/>
  <c r="O107" i="6"/>
  <c r="M106" i="6"/>
  <c r="M200" i="6"/>
  <c r="O106" i="6"/>
  <c r="O116" i="6"/>
  <c r="N199" i="6"/>
  <c r="O240" i="6"/>
  <c r="N160" i="6"/>
  <c r="O238" i="6"/>
  <c r="N108" i="6"/>
  <c r="M155" i="6"/>
  <c r="N237" i="6"/>
  <c r="O102" i="6"/>
  <c r="O155" i="6"/>
  <c r="M102" i="6"/>
  <c r="N11" i="6"/>
  <c r="M103" i="6"/>
  <c r="M238" i="6"/>
  <c r="O103" i="6"/>
  <c r="O161" i="6"/>
  <c r="O200" i="6"/>
  <c r="N17" i="6"/>
  <c r="N159" i="6"/>
  <c r="M239" i="6"/>
  <c r="M101" i="6"/>
  <c r="O239" i="6"/>
  <c r="N228" i="6"/>
  <c r="O101" i="6"/>
  <c r="M161" i="6"/>
  <c r="N77" i="6"/>
  <c r="M116" i="6"/>
  <c r="M240" i="6"/>
  <c r="D76" i="2"/>
  <c r="D79" i="2"/>
  <c r="J83" i="2"/>
  <c r="L83" i="2" s="1"/>
  <c r="M83" i="2" s="1"/>
  <c r="J86" i="2"/>
  <c r="L86" i="2" s="1"/>
  <c r="M86" i="2" s="1"/>
  <c r="E86" i="6"/>
  <c r="BC111" i="2"/>
  <c r="R206" i="6" s="1"/>
  <c r="E227" i="6"/>
  <c r="D75" i="2"/>
  <c r="E87" i="6"/>
  <c r="D82" i="2"/>
  <c r="E223" i="6"/>
  <c r="AN126" i="2"/>
  <c r="G100" i="6" s="1"/>
  <c r="E190" i="6"/>
  <c r="E12" i="6"/>
  <c r="J87" i="2"/>
  <c r="L87" i="2" s="1"/>
  <c r="M87" i="2" s="1"/>
  <c r="E13" i="6"/>
  <c r="J84" i="2"/>
  <c r="L84" i="2" s="1"/>
  <c r="M84" i="2" s="1"/>
  <c r="AY129" i="2"/>
  <c r="AR142" i="2"/>
  <c r="AR140" i="2"/>
  <c r="AR144" i="2"/>
  <c r="AY142" i="2"/>
  <c r="P11" i="6" s="1"/>
  <c r="AY140" i="2"/>
  <c r="P17" i="6" s="1"/>
  <c r="BE143" i="2"/>
  <c r="BF143" i="2"/>
  <c r="BC143" i="2"/>
  <c r="R241" i="6" s="1"/>
  <c r="AY144" i="2"/>
  <c r="P77" i="6" s="1"/>
  <c r="AR137" i="2"/>
  <c r="AR135" i="2"/>
  <c r="BD132" i="2"/>
  <c r="BB132" i="2"/>
  <c r="Q102" i="6" s="1"/>
  <c r="BD134" i="2"/>
  <c r="BB134" i="2"/>
  <c r="Q103" i="6" s="1"/>
  <c r="AR133" i="2"/>
  <c r="BD130" i="2"/>
  <c r="BB130" i="2"/>
  <c r="Q101" i="6" s="1"/>
  <c r="BD136" i="2"/>
  <c r="BB136" i="2"/>
  <c r="Q116" i="6" s="1"/>
  <c r="AR131" i="2"/>
  <c r="BF133" i="2"/>
  <c r="BE133" i="2"/>
  <c r="BC133" i="2"/>
  <c r="R159" i="6" s="1"/>
  <c r="BF135" i="2"/>
  <c r="BE135" i="2"/>
  <c r="BC135" i="2"/>
  <c r="R160" i="6" s="1"/>
  <c r="AO132" i="2"/>
  <c r="H102" i="6" s="1"/>
  <c r="AO134" i="2"/>
  <c r="AY131" i="2"/>
  <c r="P172" i="6" s="1"/>
  <c r="AY137" i="2"/>
  <c r="P199" i="6" s="1"/>
  <c r="AO130" i="2"/>
  <c r="H101" i="6" s="1"/>
  <c r="AO136" i="2"/>
  <c r="H116" i="6" s="1"/>
  <c r="M100" i="6"/>
  <c r="O100" i="6"/>
  <c r="N201" i="6"/>
  <c r="AR127" i="2"/>
  <c r="BD126" i="2"/>
  <c r="BB126" i="2"/>
  <c r="Q100" i="6" s="1"/>
  <c r="BF127" i="2"/>
  <c r="BE127" i="2"/>
  <c r="BC127" i="2"/>
  <c r="R201" i="6" s="1"/>
  <c r="AO126" i="2"/>
  <c r="H100" i="6" s="1"/>
  <c r="BD119" i="2"/>
  <c r="BB119" i="2"/>
  <c r="Q240" i="6" s="1"/>
  <c r="BD115" i="2"/>
  <c r="BB115" i="2"/>
  <c r="Q238" i="6" s="1"/>
  <c r="BD125" i="2"/>
  <c r="BB125" i="2"/>
  <c r="Q200" i="6" s="1"/>
  <c r="BD121" i="2"/>
  <c r="BB121" i="2"/>
  <c r="Q155" i="6" s="1"/>
  <c r="BD123" i="2"/>
  <c r="BB123" i="2"/>
  <c r="Q161" i="6" s="1"/>
  <c r="BD117" i="2"/>
  <c r="BB117" i="2"/>
  <c r="Q239" i="6" s="1"/>
  <c r="AT120" i="2"/>
  <c r="AT116" i="2"/>
  <c r="AO125" i="2"/>
  <c r="H200" i="6" s="1"/>
  <c r="AT119" i="2"/>
  <c r="AT115" i="2"/>
  <c r="AY115" i="2" s="1"/>
  <c r="P238" i="6" s="1"/>
  <c r="AO121" i="2"/>
  <c r="H155" i="6" s="1"/>
  <c r="AT125" i="2"/>
  <c r="AM123" i="2"/>
  <c r="AT121" i="2"/>
  <c r="AT122" i="2"/>
  <c r="AO115" i="2"/>
  <c r="H238" i="6" s="1"/>
  <c r="AT123" i="2"/>
  <c r="AM121" i="2"/>
  <c r="AM125" i="2"/>
  <c r="AO117" i="2"/>
  <c r="H239" i="6" s="1"/>
  <c r="AM119" i="2"/>
  <c r="AT124" i="2"/>
  <c r="AM115" i="2"/>
  <c r="AT118" i="2"/>
  <c r="AT117" i="2"/>
  <c r="AN124" i="2"/>
  <c r="G115" i="6" s="1"/>
  <c r="AM124" i="2"/>
  <c r="AO123" i="2"/>
  <c r="H161" i="6" s="1"/>
  <c r="AN122" i="2"/>
  <c r="G114" i="6" s="1"/>
  <c r="AM122" i="2"/>
  <c r="AN120" i="2"/>
  <c r="G113" i="6" s="1"/>
  <c r="AM120" i="2"/>
  <c r="AN118" i="2"/>
  <c r="G112" i="6" s="1"/>
  <c r="AM118" i="2"/>
  <c r="AN116" i="2"/>
  <c r="G111" i="6" s="1"/>
  <c r="AM116" i="2"/>
  <c r="AO119" i="2"/>
  <c r="H240" i="6" s="1"/>
  <c r="AR107" i="2"/>
  <c r="BD110" i="2"/>
  <c r="BB110" i="2"/>
  <c r="Q107" i="6" s="1"/>
  <c r="BD108" i="2"/>
  <c r="BB108" i="2"/>
  <c r="Q106" i="6" s="1"/>
  <c r="AR112" i="2"/>
  <c r="AR109" i="2"/>
  <c r="R103" i="2"/>
  <c r="AS103" i="2"/>
  <c r="AL103" i="2"/>
  <c r="AN103" i="2"/>
  <c r="G202" i="6" s="1"/>
  <c r="AY107" i="2"/>
  <c r="P189" i="6" s="1"/>
  <c r="BE113" i="2"/>
  <c r="BF113" i="2"/>
  <c r="AO110" i="2"/>
  <c r="H107" i="6" s="1"/>
  <c r="AO108" i="2"/>
  <c r="BC113" i="2"/>
  <c r="R207" i="6" s="1"/>
  <c r="R106" i="2"/>
  <c r="AS106" i="2"/>
  <c r="AL106" i="2"/>
  <c r="R105" i="2"/>
  <c r="AN105" i="2"/>
  <c r="G181" i="6" s="1"/>
  <c r="AS105" i="2"/>
  <c r="AL105" i="2"/>
  <c r="AY109" i="2"/>
  <c r="P237" i="6" s="1"/>
  <c r="BE111" i="2"/>
  <c r="BF111" i="2"/>
  <c r="AY112" i="2"/>
  <c r="P108" i="6" s="1"/>
  <c r="AR89" i="2"/>
  <c r="R90" i="2"/>
  <c r="AL90" i="2"/>
  <c r="AS90" i="2"/>
  <c r="AK96" i="2"/>
  <c r="L83" i="6" s="1"/>
  <c r="R92" i="2"/>
  <c r="AL92" i="2"/>
  <c r="AS92" i="2"/>
  <c r="AK92" i="2"/>
  <c r="L79" i="6" s="1"/>
  <c r="R91" i="2"/>
  <c r="AS91" i="2"/>
  <c r="AN91" i="2"/>
  <c r="G229" i="6" s="1"/>
  <c r="AL91" i="2"/>
  <c r="R101" i="2"/>
  <c r="AN101" i="2"/>
  <c r="G236" i="6" s="1"/>
  <c r="AL101" i="2"/>
  <c r="AM101" i="2" s="1"/>
  <c r="AS101" i="2"/>
  <c r="R93" i="2"/>
  <c r="AN93" i="2"/>
  <c r="G230" i="6" s="1"/>
  <c r="AL93" i="2"/>
  <c r="AS93" i="2"/>
  <c r="R98" i="2"/>
  <c r="AS98" i="2"/>
  <c r="AL98" i="2"/>
  <c r="R100" i="2"/>
  <c r="AL100" i="2"/>
  <c r="AS100" i="2"/>
  <c r="R94" i="2"/>
  <c r="AS94" i="2"/>
  <c r="AL94" i="2"/>
  <c r="AK90" i="2"/>
  <c r="L85" i="6" s="1"/>
  <c r="AK94" i="2"/>
  <c r="L88" i="6" s="1"/>
  <c r="R99" i="2"/>
  <c r="AN99" i="2"/>
  <c r="G234" i="6" s="1"/>
  <c r="AS99" i="2"/>
  <c r="AL99" i="2"/>
  <c r="R97" i="2"/>
  <c r="AN97" i="2"/>
  <c r="G232" i="6" s="1"/>
  <c r="AL97" i="2"/>
  <c r="AS97" i="2"/>
  <c r="P96" i="2"/>
  <c r="D83" i="6" s="1"/>
  <c r="Q96" i="2"/>
  <c r="AY89" i="2"/>
  <c r="P228" i="6" s="1"/>
  <c r="R95" i="2"/>
  <c r="AN95" i="2"/>
  <c r="G231" i="6" s="1"/>
  <c r="AS95" i="2"/>
  <c r="AL95" i="2"/>
  <c r="AA84" i="2"/>
  <c r="H85" i="2"/>
  <c r="O85" i="2"/>
  <c r="C226" i="6" s="1"/>
  <c r="AG85" i="2"/>
  <c r="AH85" i="2"/>
  <c r="V87" i="2"/>
  <c r="AJ87" i="2"/>
  <c r="K227" i="6" s="1"/>
  <c r="H84" i="2"/>
  <c r="O84" i="2"/>
  <c r="C86" i="6" s="1"/>
  <c r="AG84" i="2"/>
  <c r="AH84" i="2"/>
  <c r="U86" i="2"/>
  <c r="AA87" i="2"/>
  <c r="V85" i="2"/>
  <c r="AJ85" i="2"/>
  <c r="K226" i="6" s="1"/>
  <c r="AA86" i="2"/>
  <c r="H87" i="2"/>
  <c r="O87" i="2"/>
  <c r="C227" i="6" s="1"/>
  <c r="AG87" i="2"/>
  <c r="AH87" i="2"/>
  <c r="I227" i="6" s="1"/>
  <c r="U84" i="2"/>
  <c r="AA85" i="2"/>
  <c r="H86" i="2"/>
  <c r="O86" i="2"/>
  <c r="C87" i="6" s="1"/>
  <c r="AG86" i="2"/>
  <c r="AH86" i="2"/>
  <c r="I87" i="6" s="1"/>
  <c r="F84" i="2"/>
  <c r="K84" i="2"/>
  <c r="T84" i="2"/>
  <c r="Y84" i="2"/>
  <c r="F86" i="6" s="1"/>
  <c r="AE84" i="2"/>
  <c r="F85" i="2"/>
  <c r="K85" i="2"/>
  <c r="T85" i="2"/>
  <c r="Y85" i="2"/>
  <c r="F226" i="6" s="1"/>
  <c r="AE85" i="2"/>
  <c r="F86" i="2"/>
  <c r="K86" i="2"/>
  <c r="T86" i="2"/>
  <c r="Y86" i="2"/>
  <c r="F87" i="6" s="1"/>
  <c r="AE86" i="2"/>
  <c r="F87" i="2"/>
  <c r="K87" i="2"/>
  <c r="T87" i="2"/>
  <c r="Y87" i="2"/>
  <c r="F227" i="6" s="1"/>
  <c r="AE87" i="2"/>
  <c r="L80" i="2"/>
  <c r="M80" i="2" s="1"/>
  <c r="K80" i="2"/>
  <c r="T82" i="2"/>
  <c r="AA83" i="2"/>
  <c r="U81" i="2"/>
  <c r="T81" i="2"/>
  <c r="G82" i="2"/>
  <c r="F82" i="2"/>
  <c r="Z82" i="2"/>
  <c r="Y82" i="2"/>
  <c r="F89" i="6" s="1"/>
  <c r="H83" i="2"/>
  <c r="O83" i="2"/>
  <c r="C225" i="6" s="1"/>
  <c r="AG83" i="2"/>
  <c r="AH83" i="2"/>
  <c r="T80" i="2"/>
  <c r="U80" i="2"/>
  <c r="G81" i="2"/>
  <c r="F81" i="2"/>
  <c r="Z81" i="2"/>
  <c r="Y81" i="2"/>
  <c r="F187" i="6" s="1"/>
  <c r="L82" i="2"/>
  <c r="M82" i="2" s="1"/>
  <c r="K82" i="2"/>
  <c r="AF82" i="2"/>
  <c r="AE82" i="2"/>
  <c r="F80" i="2"/>
  <c r="G80" i="2"/>
  <c r="Z80" i="2"/>
  <c r="Y80" i="2"/>
  <c r="F14" i="6" s="1"/>
  <c r="L81" i="2"/>
  <c r="M81" i="2" s="1"/>
  <c r="K81" i="2"/>
  <c r="AF81" i="2"/>
  <c r="AE81" i="2"/>
  <c r="V83" i="2"/>
  <c r="AJ83" i="2"/>
  <c r="K225" i="6" s="1"/>
  <c r="AF80" i="2"/>
  <c r="AE80" i="2"/>
  <c r="F83" i="2"/>
  <c r="K83" i="2"/>
  <c r="T83" i="2"/>
  <c r="Y83" i="2"/>
  <c r="F225" i="6" s="1"/>
  <c r="AE83" i="2"/>
  <c r="AA76" i="2"/>
  <c r="AA78" i="2"/>
  <c r="H75" i="2"/>
  <c r="O75" i="2"/>
  <c r="C223" i="6" s="1"/>
  <c r="AG76" i="2"/>
  <c r="AH76" i="2"/>
  <c r="I12" i="6" s="1"/>
  <c r="O77" i="2"/>
  <c r="C190" i="6" s="1"/>
  <c r="H77" i="2"/>
  <c r="O78" i="2"/>
  <c r="C13" i="6" s="1"/>
  <c r="H78" i="2"/>
  <c r="H79" i="2"/>
  <c r="O79" i="2"/>
  <c r="C224" i="6" s="1"/>
  <c r="AA75" i="2"/>
  <c r="AA77" i="2"/>
  <c r="AA79" i="2"/>
  <c r="AH75" i="2"/>
  <c r="AG75" i="2"/>
  <c r="H76" i="2"/>
  <c r="O76" i="2"/>
  <c r="C12" i="6" s="1"/>
  <c r="AG77" i="2"/>
  <c r="AH77" i="2"/>
  <c r="I190" i="6" s="1"/>
  <c r="AG78" i="2"/>
  <c r="AH78" i="2"/>
  <c r="AH79" i="2"/>
  <c r="I224" i="6" s="1"/>
  <c r="AG79" i="2"/>
  <c r="AJ75" i="2"/>
  <c r="K223" i="6" s="1"/>
  <c r="V75" i="2"/>
  <c r="U76" i="2"/>
  <c r="AJ77" i="2"/>
  <c r="K190" i="6" s="1"/>
  <c r="V77" i="2"/>
  <c r="U78" i="2"/>
  <c r="AJ79" i="2"/>
  <c r="K224" i="6" s="1"/>
  <c r="V79" i="2"/>
  <c r="F75" i="2"/>
  <c r="K75" i="2"/>
  <c r="T75" i="2"/>
  <c r="Y75" i="2"/>
  <c r="F223" i="6" s="1"/>
  <c r="AE75" i="2"/>
  <c r="F76" i="2"/>
  <c r="K76" i="2"/>
  <c r="T76" i="2"/>
  <c r="Y76" i="2"/>
  <c r="F12" i="6" s="1"/>
  <c r="AE76" i="2"/>
  <c r="F77" i="2"/>
  <c r="K77" i="2"/>
  <c r="T77" i="2"/>
  <c r="Y77" i="2"/>
  <c r="F190" i="6" s="1"/>
  <c r="AE77" i="2"/>
  <c r="F78" i="2"/>
  <c r="K78" i="2"/>
  <c r="T78" i="2"/>
  <c r="Y78" i="2"/>
  <c r="F13" i="6" s="1"/>
  <c r="AE78" i="2"/>
  <c r="F79" i="2"/>
  <c r="K79" i="2"/>
  <c r="T79" i="2"/>
  <c r="Y79" i="2"/>
  <c r="F224" i="6" s="1"/>
  <c r="AE79" i="2"/>
  <c r="S121" i="6"/>
  <c r="E121" i="6"/>
  <c r="B121" i="6"/>
  <c r="A121" i="6"/>
  <c r="S99" i="6"/>
  <c r="E99" i="6"/>
  <c r="B99" i="6"/>
  <c r="A99" i="6"/>
  <c r="S122" i="6"/>
  <c r="F122" i="6"/>
  <c r="B122" i="6"/>
  <c r="A122" i="6"/>
  <c r="S81" i="6"/>
  <c r="F81" i="6"/>
  <c r="B81" i="6"/>
  <c r="A81" i="6"/>
  <c r="S123" i="6"/>
  <c r="B123" i="6"/>
  <c r="A123" i="6"/>
  <c r="S222" i="6"/>
  <c r="E222" i="6"/>
  <c r="B222" i="6"/>
  <c r="A222" i="6"/>
  <c r="S38" i="6"/>
  <c r="B38" i="6"/>
  <c r="A38" i="6"/>
  <c r="S221" i="6"/>
  <c r="E221" i="6"/>
  <c r="B221" i="6"/>
  <c r="A221" i="6"/>
  <c r="BA73" i="2"/>
  <c r="AZ73" i="2"/>
  <c r="AV73" i="2"/>
  <c r="AF73" i="2"/>
  <c r="AG73" i="2" s="1"/>
  <c r="AD73" i="2"/>
  <c r="AE73" i="2" s="1"/>
  <c r="Z73" i="2"/>
  <c r="X73" i="2"/>
  <c r="Y73" i="2" s="1"/>
  <c r="F121" i="6" s="1"/>
  <c r="S73" i="2"/>
  <c r="T73" i="2" s="1"/>
  <c r="E73" i="2"/>
  <c r="F73" i="2" s="1"/>
  <c r="C73" i="2"/>
  <c r="D73" i="2" s="1"/>
  <c r="B73" i="2"/>
  <c r="A73" i="2"/>
  <c r="BA72" i="2"/>
  <c r="AZ72" i="2"/>
  <c r="AV72" i="2"/>
  <c r="AD72" i="2"/>
  <c r="X72" i="2"/>
  <c r="S72" i="2"/>
  <c r="E72" i="2"/>
  <c r="C72" i="2"/>
  <c r="D72" i="2" s="1"/>
  <c r="B72" i="2"/>
  <c r="A72" i="2"/>
  <c r="BA71" i="2"/>
  <c r="AZ71" i="2"/>
  <c r="AV71" i="2"/>
  <c r="AD71" i="2"/>
  <c r="AE71" i="2" s="1"/>
  <c r="X71" i="2"/>
  <c r="Y71" i="2" s="1"/>
  <c r="S71" i="2"/>
  <c r="T71" i="2" s="1"/>
  <c r="E71" i="2"/>
  <c r="F71" i="2" s="1"/>
  <c r="C71" i="2"/>
  <c r="D71" i="2" s="1"/>
  <c r="B71" i="2"/>
  <c r="A71" i="2"/>
  <c r="BA70" i="2"/>
  <c r="AZ70" i="2"/>
  <c r="AV70" i="2"/>
  <c r="AD70" i="2"/>
  <c r="AE70" i="2" s="1"/>
  <c r="X70" i="2"/>
  <c r="Y70" i="2" s="1"/>
  <c r="S70" i="2"/>
  <c r="T70" i="2" s="1"/>
  <c r="E70" i="2"/>
  <c r="F70" i="2" s="1"/>
  <c r="C70" i="2"/>
  <c r="D70" i="2" s="1"/>
  <c r="B70" i="2"/>
  <c r="A70" i="2"/>
  <c r="BA69" i="2"/>
  <c r="AZ69" i="2"/>
  <c r="AV69" i="2"/>
  <c r="AD69" i="2"/>
  <c r="AE69" i="2" s="1"/>
  <c r="X69" i="2"/>
  <c r="Y69" i="2" s="1"/>
  <c r="F123" i="6" s="1"/>
  <c r="S69" i="2"/>
  <c r="T69" i="2" s="1"/>
  <c r="J69" i="2"/>
  <c r="K69" i="2" s="1"/>
  <c r="E69" i="2"/>
  <c r="F69" i="2" s="1"/>
  <c r="C69" i="2"/>
  <c r="D69" i="2" s="1"/>
  <c r="B69" i="2"/>
  <c r="A69" i="2"/>
  <c r="BA67" i="2"/>
  <c r="AZ67" i="2"/>
  <c r="AV67" i="2"/>
  <c r="AD67" i="2"/>
  <c r="AF67" i="2" s="1"/>
  <c r="X67" i="2"/>
  <c r="Z67" i="2" s="1"/>
  <c r="S67" i="2"/>
  <c r="U67" i="2" s="1"/>
  <c r="E67" i="2"/>
  <c r="G67" i="2" s="1"/>
  <c r="C67" i="2"/>
  <c r="J67" i="2" s="1"/>
  <c r="L67" i="2" s="1"/>
  <c r="M67" i="2" s="1"/>
  <c r="B67" i="2"/>
  <c r="A67" i="2"/>
  <c r="BA66" i="2"/>
  <c r="AZ66" i="2"/>
  <c r="AV66" i="2"/>
  <c r="AD66" i="2"/>
  <c r="AF66" i="2" s="1"/>
  <c r="X66" i="2"/>
  <c r="Z66" i="2" s="1"/>
  <c r="S66" i="2"/>
  <c r="E66" i="2"/>
  <c r="G66" i="2" s="1"/>
  <c r="D66" i="2"/>
  <c r="C66" i="2"/>
  <c r="J66" i="2" s="1"/>
  <c r="L66" i="2" s="1"/>
  <c r="M66" i="2" s="1"/>
  <c r="B66" i="2"/>
  <c r="A66" i="2"/>
  <c r="BA65" i="2"/>
  <c r="AZ65" i="2"/>
  <c r="AV65" i="2"/>
  <c r="AD65" i="2"/>
  <c r="AF65" i="2" s="1"/>
  <c r="X65" i="2"/>
  <c r="Z65" i="2" s="1"/>
  <c r="S65" i="2"/>
  <c r="U65" i="2" s="1"/>
  <c r="E65" i="2"/>
  <c r="G65" i="2" s="1"/>
  <c r="C65" i="2"/>
  <c r="J65" i="2" s="1"/>
  <c r="L65" i="2" s="1"/>
  <c r="M65" i="2" s="1"/>
  <c r="B65" i="2"/>
  <c r="A65" i="2"/>
  <c r="AP97" i="2"/>
  <c r="AQ115" i="2"/>
  <c r="AW95" i="2"/>
  <c r="AP124" i="2"/>
  <c r="AW118" i="2"/>
  <c r="AP118" i="2"/>
  <c r="AW91" i="2"/>
  <c r="AQ121" i="2"/>
  <c r="AP101" i="2"/>
  <c r="AW120" i="2"/>
  <c r="AQ119" i="2"/>
  <c r="AP93" i="2"/>
  <c r="AP120" i="2"/>
  <c r="AX134" i="2"/>
  <c r="AW99" i="2"/>
  <c r="AW116" i="2"/>
  <c r="AQ134" i="2"/>
  <c r="AW103" i="2"/>
  <c r="AP116" i="2"/>
  <c r="AX136" i="2"/>
  <c r="AX108" i="2"/>
  <c r="AQ125" i="2"/>
  <c r="AQ136" i="2"/>
  <c r="AQ108" i="2"/>
  <c r="AX125" i="2"/>
  <c r="AX132" i="2"/>
  <c r="AW101" i="2"/>
  <c r="AP103" i="2"/>
  <c r="AQ117" i="2"/>
  <c r="AX130" i="2"/>
  <c r="AP105" i="2"/>
  <c r="AW93" i="2"/>
  <c r="AX110" i="2"/>
  <c r="AQ123" i="2"/>
  <c r="AQ130" i="2"/>
  <c r="AP95" i="2"/>
  <c r="AQ110" i="2"/>
  <c r="AX119" i="2"/>
  <c r="AQ126" i="2"/>
  <c r="AP91" i="2"/>
  <c r="AW105" i="2"/>
  <c r="AX123" i="2"/>
  <c r="AX126" i="2"/>
  <c r="AW97" i="2"/>
  <c r="AX115" i="2"/>
  <c r="AX117" i="2"/>
  <c r="AP122" i="2"/>
  <c r="AQ132" i="2"/>
  <c r="AP99" i="2"/>
  <c r="AX121" i="2"/>
  <c r="AW122" i="2"/>
  <c r="AW124" i="2"/>
  <c r="O115" i="6" l="1"/>
  <c r="O114" i="6"/>
  <c r="M234" i="6"/>
  <c r="N102" i="6"/>
  <c r="M114" i="6"/>
  <c r="O232" i="6"/>
  <c r="O181" i="6"/>
  <c r="M229" i="6"/>
  <c r="N107" i="6"/>
  <c r="M231" i="6"/>
  <c r="N101" i="6"/>
  <c r="N161" i="6"/>
  <c r="O230" i="6"/>
  <c r="M181" i="6"/>
  <c r="N239" i="6"/>
  <c r="M202" i="6"/>
  <c r="O236" i="6"/>
  <c r="N106" i="6"/>
  <c r="N116" i="6"/>
  <c r="N200" i="6"/>
  <c r="M111" i="6"/>
  <c r="O202" i="6"/>
  <c r="N103" i="6"/>
  <c r="O111" i="6"/>
  <c r="O234" i="6"/>
  <c r="M113" i="6"/>
  <c r="M230" i="6"/>
  <c r="N240" i="6"/>
  <c r="O113" i="6"/>
  <c r="M236" i="6"/>
  <c r="N155" i="6"/>
  <c r="O229" i="6"/>
  <c r="M112" i="6"/>
  <c r="O112" i="6"/>
  <c r="M115" i="6"/>
  <c r="O231" i="6"/>
  <c r="N238" i="6"/>
  <c r="M232" i="6"/>
  <c r="D67" i="2"/>
  <c r="E123" i="6"/>
  <c r="AY132" i="2"/>
  <c r="P102" i="6" s="1"/>
  <c r="AI75" i="2"/>
  <c r="J223" i="6" s="1"/>
  <c r="I223" i="6"/>
  <c r="AY110" i="2"/>
  <c r="P107" i="6" s="1"/>
  <c r="AY134" i="2"/>
  <c r="P103" i="6" s="1"/>
  <c r="H103" i="6"/>
  <c r="J71" i="2"/>
  <c r="K71" i="2" s="1"/>
  <c r="E81" i="6"/>
  <c r="AI85" i="2"/>
  <c r="J226" i="6" s="1"/>
  <c r="I226" i="6"/>
  <c r="AM99" i="2"/>
  <c r="AM93" i="2"/>
  <c r="AY108" i="2"/>
  <c r="P106" i="6" s="1"/>
  <c r="H106" i="6"/>
  <c r="AY126" i="2"/>
  <c r="P100" i="6" s="1"/>
  <c r="E122" i="6"/>
  <c r="G73" i="2"/>
  <c r="H73" i="2" s="1"/>
  <c r="D65" i="2"/>
  <c r="E38" i="6"/>
  <c r="AI78" i="2"/>
  <c r="J13" i="6" s="1"/>
  <c r="I13" i="6"/>
  <c r="AF70" i="2"/>
  <c r="AG70" i="2" s="1"/>
  <c r="U73" i="2"/>
  <c r="AM105" i="2"/>
  <c r="AY121" i="2"/>
  <c r="P155" i="6" s="1"/>
  <c r="AI83" i="2"/>
  <c r="J225" i="6" s="1"/>
  <c r="I225" i="6"/>
  <c r="AI84" i="2"/>
  <c r="J86" i="6" s="1"/>
  <c r="I86" i="6"/>
  <c r="P184" i="6"/>
  <c r="BF129" i="2"/>
  <c r="BE129" i="2"/>
  <c r="BC129" i="2"/>
  <c r="R184" i="6" s="1"/>
  <c r="J72" i="2"/>
  <c r="BE142" i="2"/>
  <c r="BF142" i="2"/>
  <c r="BC142" i="2"/>
  <c r="R11" i="6" s="1"/>
  <c r="BE144" i="2"/>
  <c r="BF144" i="2"/>
  <c r="BC144" i="2"/>
  <c r="R77" i="6" s="1"/>
  <c r="BE140" i="2"/>
  <c r="BF140" i="2"/>
  <c r="BC140" i="2"/>
  <c r="R17" i="6" s="1"/>
  <c r="AR130" i="2"/>
  <c r="AR132" i="2"/>
  <c r="AR136" i="2"/>
  <c r="AR134" i="2"/>
  <c r="BF137" i="2"/>
  <c r="BE137" i="2"/>
  <c r="BC137" i="2"/>
  <c r="R199" i="6" s="1"/>
  <c r="BF131" i="2"/>
  <c r="BE131" i="2"/>
  <c r="BC131" i="2"/>
  <c r="R172" i="6" s="1"/>
  <c r="AY136" i="2"/>
  <c r="P116" i="6" s="1"/>
  <c r="AY130" i="2"/>
  <c r="P101" i="6" s="1"/>
  <c r="N100" i="6"/>
  <c r="AR126" i="2"/>
  <c r="BE126" i="2"/>
  <c r="AR119" i="2"/>
  <c r="BD118" i="2"/>
  <c r="BB118" i="2"/>
  <c r="Q112" i="6" s="1"/>
  <c r="BD122" i="2"/>
  <c r="AY122" i="2"/>
  <c r="P114" i="6" s="1"/>
  <c r="BB122" i="2"/>
  <c r="Q114" i="6" s="1"/>
  <c r="AR123" i="2"/>
  <c r="AR117" i="2"/>
  <c r="AR115" i="2"/>
  <c r="AR125" i="2"/>
  <c r="BD116" i="2"/>
  <c r="AY116" i="2"/>
  <c r="P111" i="6" s="1"/>
  <c r="BB116" i="2"/>
  <c r="Q111" i="6" s="1"/>
  <c r="BD120" i="2"/>
  <c r="AY120" i="2"/>
  <c r="BB120" i="2"/>
  <c r="Q113" i="6" s="1"/>
  <c r="AR121" i="2"/>
  <c r="BD124" i="2"/>
  <c r="AY124" i="2"/>
  <c r="BB124" i="2"/>
  <c r="Q115" i="6" s="1"/>
  <c r="BE121" i="2"/>
  <c r="BF121" i="2"/>
  <c r="BC121" i="2"/>
  <c r="R155" i="6" s="1"/>
  <c r="BF115" i="2"/>
  <c r="BE115" i="2"/>
  <c r="BC115" i="2"/>
  <c r="R238" i="6" s="1"/>
  <c r="AO118" i="2"/>
  <c r="H112" i="6" s="1"/>
  <c r="AO122" i="2"/>
  <c r="H114" i="6" s="1"/>
  <c r="AY117" i="2"/>
  <c r="P239" i="6" s="1"/>
  <c r="AY123" i="2"/>
  <c r="P161" i="6" s="1"/>
  <c r="AY125" i="2"/>
  <c r="P200" i="6" s="1"/>
  <c r="AY119" i="2"/>
  <c r="P240" i="6" s="1"/>
  <c r="AO116" i="2"/>
  <c r="H111" i="6" s="1"/>
  <c r="AO120" i="2"/>
  <c r="H113" i="6" s="1"/>
  <c r="AO124" i="2"/>
  <c r="H115" i="6" s="1"/>
  <c r="BD105" i="2"/>
  <c r="BB105" i="2"/>
  <c r="Q181" i="6" s="1"/>
  <c r="AR110" i="2"/>
  <c r="AR108" i="2"/>
  <c r="BD103" i="2"/>
  <c r="BB103" i="2"/>
  <c r="Q202" i="6" s="1"/>
  <c r="BC108" i="2"/>
  <c r="R106" i="6" s="1"/>
  <c r="BE112" i="2"/>
  <c r="BF112" i="2"/>
  <c r="BC112" i="2"/>
  <c r="R108" i="6" s="1"/>
  <c r="AN106" i="2"/>
  <c r="G105" i="6" s="1"/>
  <c r="AM106" i="2"/>
  <c r="BE110" i="2"/>
  <c r="AT105" i="2"/>
  <c r="AY105" i="2" s="1"/>
  <c r="AT106" i="2"/>
  <c r="AO103" i="2"/>
  <c r="H202" i="6" s="1"/>
  <c r="AN104" i="2"/>
  <c r="G104" i="6" s="1"/>
  <c r="BE107" i="2"/>
  <c r="BF107" i="2"/>
  <c r="BC107" i="2"/>
  <c r="R189" i="6" s="1"/>
  <c r="AO105" i="2"/>
  <c r="H181" i="6" s="1"/>
  <c r="AM103" i="2"/>
  <c r="BE109" i="2"/>
  <c r="BF109" i="2"/>
  <c r="BC109" i="2"/>
  <c r="R237" i="6" s="1"/>
  <c r="AT103" i="2"/>
  <c r="AY103" i="2" s="1"/>
  <c r="BD99" i="2"/>
  <c r="BB99" i="2"/>
  <c r="Q234" i="6" s="1"/>
  <c r="BD91" i="2"/>
  <c r="BB91" i="2"/>
  <c r="Q229" i="6" s="1"/>
  <c r="BD95" i="2"/>
  <c r="BB95" i="2"/>
  <c r="Q231" i="6" s="1"/>
  <c r="BD97" i="2"/>
  <c r="BB97" i="2"/>
  <c r="Q232" i="6" s="1"/>
  <c r="BD93" i="2"/>
  <c r="BB93" i="2"/>
  <c r="Q230" i="6" s="1"/>
  <c r="BD101" i="2"/>
  <c r="BB101" i="2"/>
  <c r="Q236" i="6" s="1"/>
  <c r="AM98" i="2"/>
  <c r="AN98" i="2"/>
  <c r="G233" i="6" s="1"/>
  <c r="AT90" i="2"/>
  <c r="AM95" i="2"/>
  <c r="BF89" i="2"/>
  <c r="BE89" i="2"/>
  <c r="BC89" i="2"/>
  <c r="R228" i="6" s="1"/>
  <c r="AM97" i="2"/>
  <c r="AT99" i="2"/>
  <c r="AT100" i="2"/>
  <c r="AT98" i="2"/>
  <c r="AO93" i="2"/>
  <c r="H230" i="6" s="1"/>
  <c r="AO101" i="2"/>
  <c r="H236" i="6" s="1"/>
  <c r="AT91" i="2"/>
  <c r="AN92" i="2"/>
  <c r="G79" i="6" s="1"/>
  <c r="AM92" i="2"/>
  <c r="AN90" i="2"/>
  <c r="G85" i="6" s="1"/>
  <c r="AM90" i="2"/>
  <c r="AT92" i="2"/>
  <c r="AT95" i="2"/>
  <c r="AY95" i="2" s="1"/>
  <c r="R96" i="2"/>
  <c r="AS96" i="2"/>
  <c r="AL96" i="2"/>
  <c r="AO97" i="2"/>
  <c r="H232" i="6" s="1"/>
  <c r="AO99" i="2"/>
  <c r="H234" i="6" s="1"/>
  <c r="AN94" i="2"/>
  <c r="G88" i="6" s="1"/>
  <c r="AM94" i="2"/>
  <c r="AM100" i="2"/>
  <c r="AN100" i="2"/>
  <c r="G235" i="6" s="1"/>
  <c r="AT97" i="2"/>
  <c r="AO91" i="2"/>
  <c r="H229" i="6" s="1"/>
  <c r="AO95" i="2"/>
  <c r="H231" i="6" s="1"/>
  <c r="AT94" i="2"/>
  <c r="AT93" i="2"/>
  <c r="AT101" i="2"/>
  <c r="AM91" i="2"/>
  <c r="V84" i="2"/>
  <c r="AJ84" i="2"/>
  <c r="K86" i="6" s="1"/>
  <c r="Q87" i="2"/>
  <c r="P87" i="2"/>
  <c r="D227" i="6" s="1"/>
  <c r="AK87" i="2"/>
  <c r="L227" i="6" s="1"/>
  <c r="Q85" i="2"/>
  <c r="P85" i="2"/>
  <c r="D226" i="6" s="1"/>
  <c r="Q86" i="2"/>
  <c r="P86" i="2"/>
  <c r="D87" i="6" s="1"/>
  <c r="AI86" i="2"/>
  <c r="J87" i="6" s="1"/>
  <c r="AI87" i="2"/>
  <c r="J227" i="6" s="1"/>
  <c r="AK85" i="2"/>
  <c r="L226" i="6" s="1"/>
  <c r="V86" i="2"/>
  <c r="AJ86" i="2"/>
  <c r="K87" i="6" s="1"/>
  <c r="Q84" i="2"/>
  <c r="P84" i="2"/>
  <c r="D86" i="6" s="1"/>
  <c r="AG80" i="2"/>
  <c r="AH80" i="2"/>
  <c r="I14" i="6" s="1"/>
  <c r="V80" i="2"/>
  <c r="AJ80" i="2"/>
  <c r="K14" i="6" s="1"/>
  <c r="AG81" i="2"/>
  <c r="AH81" i="2"/>
  <c r="AA80" i="2"/>
  <c r="AG82" i="2"/>
  <c r="AH82" i="2"/>
  <c r="AA81" i="2"/>
  <c r="AA82" i="2"/>
  <c r="V81" i="2"/>
  <c r="AJ81" i="2"/>
  <c r="K187" i="6" s="1"/>
  <c r="U82" i="2"/>
  <c r="H80" i="2"/>
  <c r="O80" i="2"/>
  <c r="C14" i="6" s="1"/>
  <c r="Q83" i="2"/>
  <c r="P83" i="2"/>
  <c r="D225" i="6" s="1"/>
  <c r="AK83" i="2"/>
  <c r="L225" i="6" s="1"/>
  <c r="H81" i="2"/>
  <c r="O81" i="2"/>
  <c r="C187" i="6" s="1"/>
  <c r="H82" i="2"/>
  <c r="O82" i="2"/>
  <c r="C89" i="6" s="1"/>
  <c r="AK77" i="2"/>
  <c r="L190" i="6" s="1"/>
  <c r="Q78" i="2"/>
  <c r="P78" i="2"/>
  <c r="D13" i="6" s="1"/>
  <c r="AI77" i="2"/>
  <c r="J190" i="6" s="1"/>
  <c r="Q76" i="2"/>
  <c r="P76" i="2"/>
  <c r="D12" i="6" s="1"/>
  <c r="Q79" i="2"/>
  <c r="P79" i="2"/>
  <c r="D224" i="6" s="1"/>
  <c r="Q77" i="2"/>
  <c r="P77" i="2"/>
  <c r="D190" i="6" s="1"/>
  <c r="Q75" i="2"/>
  <c r="P75" i="2"/>
  <c r="D223" i="6" s="1"/>
  <c r="AJ78" i="2"/>
  <c r="K13" i="6" s="1"/>
  <c r="V78" i="2"/>
  <c r="AJ76" i="2"/>
  <c r="K12" i="6" s="1"/>
  <c r="V76" i="2"/>
  <c r="AK79" i="2"/>
  <c r="L224" i="6" s="1"/>
  <c r="AK75" i="2"/>
  <c r="L223" i="6" s="1"/>
  <c r="AI79" i="2"/>
  <c r="J224" i="6" s="1"/>
  <c r="AI76" i="2"/>
  <c r="J12" i="6" s="1"/>
  <c r="G69" i="2"/>
  <c r="Z69" i="2"/>
  <c r="L71" i="2"/>
  <c r="M71" i="2" s="1"/>
  <c r="U71" i="2"/>
  <c r="AF71" i="2"/>
  <c r="U72" i="2"/>
  <c r="T72" i="2"/>
  <c r="G70" i="2"/>
  <c r="Z70" i="2"/>
  <c r="G72" i="2"/>
  <c r="F72" i="2"/>
  <c r="Z72" i="2"/>
  <c r="Y72" i="2"/>
  <c r="F99" i="6" s="1"/>
  <c r="L69" i="2"/>
  <c r="M69" i="2" s="1"/>
  <c r="U69" i="2"/>
  <c r="AF69" i="2"/>
  <c r="J70" i="2"/>
  <c r="G71" i="2"/>
  <c r="Z71" i="2"/>
  <c r="L72" i="2"/>
  <c r="M72" i="2" s="1"/>
  <c r="K72" i="2"/>
  <c r="AF72" i="2"/>
  <c r="AE72" i="2"/>
  <c r="J73" i="2"/>
  <c r="O73" i="2"/>
  <c r="C121" i="6" s="1"/>
  <c r="AH73" i="2"/>
  <c r="AJ73" i="2"/>
  <c r="K121" i="6" s="1"/>
  <c r="V73" i="2"/>
  <c r="AA73" i="2"/>
  <c r="AA65" i="2"/>
  <c r="AA66" i="2"/>
  <c r="AA67" i="2"/>
  <c r="H65" i="2"/>
  <c r="O65" i="2"/>
  <c r="C221" i="6" s="1"/>
  <c r="AH65" i="2"/>
  <c r="AG65" i="2"/>
  <c r="O66" i="2"/>
  <c r="C38" i="6" s="1"/>
  <c r="H66" i="2"/>
  <c r="AG66" i="2"/>
  <c r="AH66" i="2"/>
  <c r="O67" i="2"/>
  <c r="C222" i="6" s="1"/>
  <c r="H67" i="2"/>
  <c r="AH67" i="2"/>
  <c r="AG67" i="2"/>
  <c r="AJ65" i="2"/>
  <c r="K221" i="6" s="1"/>
  <c r="V65" i="2"/>
  <c r="U66" i="2"/>
  <c r="AJ67" i="2"/>
  <c r="K222" i="6" s="1"/>
  <c r="V67" i="2"/>
  <c r="T65" i="2"/>
  <c r="F66" i="2"/>
  <c r="AE66" i="2"/>
  <c r="F65" i="2"/>
  <c r="K65" i="2"/>
  <c r="Y65" i="2"/>
  <c r="F221" i="6" s="1"/>
  <c r="AE65" i="2"/>
  <c r="K66" i="2"/>
  <c r="T66" i="2"/>
  <c r="Y66" i="2"/>
  <c r="F38" i="6" s="1"/>
  <c r="F67" i="2"/>
  <c r="K67" i="2"/>
  <c r="T67" i="2"/>
  <c r="Y67" i="2"/>
  <c r="F222" i="6" s="1"/>
  <c r="AE67" i="2"/>
  <c r="AX105" i="2"/>
  <c r="AX97" i="2"/>
  <c r="AQ105" i="2"/>
  <c r="AQ124" i="2"/>
  <c r="AW92" i="2"/>
  <c r="AX103" i="2"/>
  <c r="AX101" i="2"/>
  <c r="AP106" i="2"/>
  <c r="AQ93" i="2"/>
  <c r="AP104" i="2"/>
  <c r="AP92" i="2"/>
  <c r="AQ103" i="2"/>
  <c r="AQ91" i="2"/>
  <c r="AW106" i="2"/>
  <c r="AW104" i="2"/>
  <c r="AX95" i="2"/>
  <c r="AQ97" i="2"/>
  <c r="AX118" i="2"/>
  <c r="AQ95" i="2"/>
  <c r="AQ118" i="2"/>
  <c r="AP94" i="2"/>
  <c r="AP100" i="2"/>
  <c r="AX99" i="2"/>
  <c r="AW98" i="2"/>
  <c r="AX122" i="2"/>
  <c r="AX116" i="2"/>
  <c r="AX120" i="2"/>
  <c r="AW100" i="2"/>
  <c r="AX93" i="2"/>
  <c r="AQ120" i="2"/>
  <c r="AX124" i="2"/>
  <c r="AQ101" i="2"/>
  <c r="AP98" i="2"/>
  <c r="AQ122" i="2"/>
  <c r="AX91" i="2"/>
  <c r="AP90" i="2"/>
  <c r="AW94" i="2"/>
  <c r="AQ116" i="2"/>
  <c r="AW90" i="2"/>
  <c r="AQ99" i="2"/>
  <c r="N234" i="6" l="1"/>
  <c r="O85" i="6"/>
  <c r="N111" i="6"/>
  <c r="O88" i="6"/>
  <c r="M85" i="6"/>
  <c r="N114" i="6"/>
  <c r="M233" i="6"/>
  <c r="N236" i="6"/>
  <c r="N113" i="6"/>
  <c r="O235" i="6"/>
  <c r="O233" i="6"/>
  <c r="M235" i="6"/>
  <c r="M88" i="6"/>
  <c r="N112" i="6"/>
  <c r="N231" i="6"/>
  <c r="N232" i="6"/>
  <c r="O104" i="6"/>
  <c r="O105" i="6"/>
  <c r="N229" i="6"/>
  <c r="N202" i="6"/>
  <c r="M79" i="6"/>
  <c r="M104" i="6"/>
  <c r="N230" i="6"/>
  <c r="M105" i="6"/>
  <c r="O79" i="6"/>
  <c r="N115" i="6"/>
  <c r="N181" i="6"/>
  <c r="BC132" i="2"/>
  <c r="R102" i="6" s="1"/>
  <c r="BE132" i="2"/>
  <c r="BF110" i="2"/>
  <c r="BC105" i="2"/>
  <c r="R181" i="6" s="1"/>
  <c r="P181" i="6"/>
  <c r="BC103" i="2"/>
  <c r="R202" i="6" s="1"/>
  <c r="P202" i="6"/>
  <c r="BC95" i="2"/>
  <c r="R231" i="6" s="1"/>
  <c r="P231" i="6"/>
  <c r="BC124" i="2"/>
  <c r="R115" i="6" s="1"/>
  <c r="P115" i="6"/>
  <c r="BC122" i="2"/>
  <c r="R114" i="6" s="1"/>
  <c r="AI66" i="2"/>
  <c r="J38" i="6" s="1"/>
  <c r="I38" i="6"/>
  <c r="AI65" i="2"/>
  <c r="J221" i="6" s="1"/>
  <c r="I221" i="6"/>
  <c r="AY118" i="2"/>
  <c r="BC120" i="2"/>
  <c r="R113" i="6" s="1"/>
  <c r="P113" i="6"/>
  <c r="BF132" i="2"/>
  <c r="AY97" i="2"/>
  <c r="P232" i="6" s="1"/>
  <c r="AI82" i="2"/>
  <c r="J89" i="6" s="1"/>
  <c r="I89" i="6"/>
  <c r="BF108" i="2"/>
  <c r="BE108" i="2"/>
  <c r="BC116" i="2"/>
  <c r="R111" i="6" s="1"/>
  <c r="BC126" i="2"/>
  <c r="R100" i="6" s="1"/>
  <c r="BC134" i="2"/>
  <c r="R103" i="6" s="1"/>
  <c r="BE134" i="2"/>
  <c r="AI67" i="2"/>
  <c r="J222" i="6" s="1"/>
  <c r="I222" i="6"/>
  <c r="AI81" i="2"/>
  <c r="J187" i="6" s="1"/>
  <c r="I187" i="6"/>
  <c r="BC110" i="2"/>
  <c r="R107" i="6" s="1"/>
  <c r="BF126" i="2"/>
  <c r="BF134" i="2"/>
  <c r="AI73" i="2"/>
  <c r="J121" i="6" s="1"/>
  <c r="I121" i="6"/>
  <c r="AY99" i="2"/>
  <c r="P234" i="6" s="1"/>
  <c r="BF136" i="2"/>
  <c r="BE136" i="2"/>
  <c r="BC136" i="2"/>
  <c r="R116" i="6" s="1"/>
  <c r="BF130" i="2"/>
  <c r="BE130" i="2"/>
  <c r="BC130" i="2"/>
  <c r="R101" i="6" s="1"/>
  <c r="AR124" i="2"/>
  <c r="AR120" i="2"/>
  <c r="AR116" i="2"/>
  <c r="AR122" i="2"/>
  <c r="AR118" i="2"/>
  <c r="BE119" i="2"/>
  <c r="BF119" i="2"/>
  <c r="BC119" i="2"/>
  <c r="R240" i="6" s="1"/>
  <c r="BE125" i="2"/>
  <c r="BF125" i="2"/>
  <c r="BC125" i="2"/>
  <c r="R200" i="6" s="1"/>
  <c r="BE123" i="2"/>
  <c r="BF123" i="2"/>
  <c r="BC123" i="2"/>
  <c r="R161" i="6" s="1"/>
  <c r="BF117" i="2"/>
  <c r="BE117" i="2"/>
  <c r="BC117" i="2"/>
  <c r="R239" i="6" s="1"/>
  <c r="BE124" i="2"/>
  <c r="BF124" i="2"/>
  <c r="BE120" i="2"/>
  <c r="BF120" i="2"/>
  <c r="BF116" i="2"/>
  <c r="BE116" i="2"/>
  <c r="BE122" i="2"/>
  <c r="BF122" i="2"/>
  <c r="AR103" i="2"/>
  <c r="AR105" i="2"/>
  <c r="BD104" i="2"/>
  <c r="BB104" i="2"/>
  <c r="Q104" i="6" s="1"/>
  <c r="BD106" i="2"/>
  <c r="BB106" i="2"/>
  <c r="Q105" i="6" s="1"/>
  <c r="AO104" i="2"/>
  <c r="H104" i="6" s="1"/>
  <c r="AO106" i="2"/>
  <c r="H105" i="6" s="1"/>
  <c r="BF103" i="2"/>
  <c r="BE103" i="2"/>
  <c r="BE105" i="2"/>
  <c r="BF105" i="2"/>
  <c r="BD94" i="2"/>
  <c r="BB94" i="2"/>
  <c r="Q88" i="6" s="1"/>
  <c r="BD98" i="2"/>
  <c r="BB98" i="2"/>
  <c r="Q233" i="6" s="1"/>
  <c r="AR95" i="2"/>
  <c r="AR97" i="2"/>
  <c r="AR93" i="2"/>
  <c r="AR91" i="2"/>
  <c r="AY92" i="2"/>
  <c r="P79" i="6" s="1"/>
  <c r="BD92" i="2"/>
  <c r="BB92" i="2"/>
  <c r="Q79" i="6" s="1"/>
  <c r="BD100" i="2"/>
  <c r="BB100" i="2"/>
  <c r="Q235" i="6" s="1"/>
  <c r="AR99" i="2"/>
  <c r="BD90" i="2"/>
  <c r="BB90" i="2"/>
  <c r="Q85" i="6" s="1"/>
  <c r="AR101" i="2"/>
  <c r="AO94" i="2"/>
  <c r="AT96" i="2"/>
  <c r="AO98" i="2"/>
  <c r="H233" i="6" s="1"/>
  <c r="AY93" i="2"/>
  <c r="P230" i="6" s="1"/>
  <c r="AM96" i="2"/>
  <c r="AN96" i="2"/>
  <c r="G83" i="6" s="1"/>
  <c r="AO92" i="2"/>
  <c r="H79" i="6" s="1"/>
  <c r="AY101" i="2"/>
  <c r="P236" i="6" s="1"/>
  <c r="BF95" i="2"/>
  <c r="BE95" i="2"/>
  <c r="AY91" i="2"/>
  <c r="P229" i="6" s="1"/>
  <c r="AO100" i="2"/>
  <c r="H235" i="6" s="1"/>
  <c r="AO90" i="2"/>
  <c r="AK84" i="2"/>
  <c r="L86" i="6" s="1"/>
  <c r="R84" i="2"/>
  <c r="AS84" i="2"/>
  <c r="AL84" i="2"/>
  <c r="R86" i="2"/>
  <c r="AL86" i="2"/>
  <c r="AS86" i="2"/>
  <c r="R87" i="2"/>
  <c r="AL87" i="2"/>
  <c r="AM87" i="2" s="1"/>
  <c r="AS87" i="2"/>
  <c r="AN87" i="2"/>
  <c r="G227" i="6" s="1"/>
  <c r="AK86" i="2"/>
  <c r="L87" i="6" s="1"/>
  <c r="R85" i="2"/>
  <c r="AL85" i="2"/>
  <c r="AM85" i="2" s="1"/>
  <c r="AN85" i="2"/>
  <c r="G226" i="6" s="1"/>
  <c r="AS85" i="2"/>
  <c r="Q81" i="2"/>
  <c r="P81" i="2"/>
  <c r="D187" i="6" s="1"/>
  <c r="R83" i="2"/>
  <c r="AS83" i="2"/>
  <c r="AN83" i="2"/>
  <c r="G225" i="6" s="1"/>
  <c r="AL83" i="2"/>
  <c r="Q80" i="2"/>
  <c r="P80" i="2"/>
  <c r="D14" i="6" s="1"/>
  <c r="AK81" i="2"/>
  <c r="L187" i="6" s="1"/>
  <c r="AK80" i="2"/>
  <c r="L14" i="6" s="1"/>
  <c r="Q82" i="2"/>
  <c r="P82" i="2"/>
  <c r="D89" i="6" s="1"/>
  <c r="V82" i="2"/>
  <c r="AJ82" i="2"/>
  <c r="K89" i="6" s="1"/>
  <c r="AI80" i="2"/>
  <c r="J14" i="6" s="1"/>
  <c r="AK76" i="2"/>
  <c r="L12" i="6" s="1"/>
  <c r="R78" i="2"/>
  <c r="AS78" i="2"/>
  <c r="AL78" i="2"/>
  <c r="R77" i="2"/>
  <c r="AS77" i="2"/>
  <c r="AL77" i="2"/>
  <c r="AN77" i="2"/>
  <c r="G190" i="6" s="1"/>
  <c r="R76" i="2"/>
  <c r="AS76" i="2"/>
  <c r="AL76" i="2"/>
  <c r="AK78" i="2"/>
  <c r="L13" i="6" s="1"/>
  <c r="R75" i="2"/>
  <c r="AN75" i="2"/>
  <c r="G223" i="6" s="1"/>
  <c r="AL75" i="2"/>
  <c r="AS75" i="2"/>
  <c r="R79" i="2"/>
  <c r="AN79" i="2"/>
  <c r="G224" i="6" s="1"/>
  <c r="AS79" i="2"/>
  <c r="AL79" i="2"/>
  <c r="AK73" i="2"/>
  <c r="L121" i="6" s="1"/>
  <c r="K70" i="2"/>
  <c r="L70" i="2"/>
  <c r="M70" i="2" s="1"/>
  <c r="H72" i="2"/>
  <c r="O72" i="2"/>
  <c r="C99" i="6" s="1"/>
  <c r="V72" i="2"/>
  <c r="AJ72" i="2"/>
  <c r="K99" i="6" s="1"/>
  <c r="AA69" i="2"/>
  <c r="AA71" i="2"/>
  <c r="AG69" i="2"/>
  <c r="AH69" i="2"/>
  <c r="I123" i="6" s="1"/>
  <c r="AA70" i="2"/>
  <c r="AG71" i="2"/>
  <c r="AH71" i="2"/>
  <c r="H69" i="2"/>
  <c r="O69" i="2"/>
  <c r="C123" i="6" s="1"/>
  <c r="L73" i="2"/>
  <c r="M73" i="2" s="1"/>
  <c r="K73" i="2"/>
  <c r="AG72" i="2"/>
  <c r="AH72" i="2"/>
  <c r="H71" i="2"/>
  <c r="O71" i="2"/>
  <c r="C122" i="6" s="1"/>
  <c r="V69" i="2"/>
  <c r="AJ69" i="2"/>
  <c r="K123" i="6" s="1"/>
  <c r="U70" i="2"/>
  <c r="AA72" i="2"/>
  <c r="H70" i="2"/>
  <c r="O70" i="2"/>
  <c r="C81" i="6" s="1"/>
  <c r="V71" i="2"/>
  <c r="AJ71" i="2"/>
  <c r="K122" i="6" s="1"/>
  <c r="AH70" i="2"/>
  <c r="I81" i="6" s="1"/>
  <c r="Q73" i="2"/>
  <c r="P73" i="2"/>
  <c r="D121" i="6" s="1"/>
  <c r="AK67" i="2"/>
  <c r="L222" i="6" s="1"/>
  <c r="Q67" i="2"/>
  <c r="P67" i="2"/>
  <c r="D222" i="6" s="1"/>
  <c r="AK65" i="2"/>
  <c r="L221" i="6" s="1"/>
  <c r="Q66" i="2"/>
  <c r="P66" i="2"/>
  <c r="D38" i="6" s="1"/>
  <c r="Q65" i="2"/>
  <c r="P65" i="2"/>
  <c r="D221" i="6" s="1"/>
  <c r="AJ66" i="2"/>
  <c r="K38" i="6" s="1"/>
  <c r="V66" i="2"/>
  <c r="AW77" i="2"/>
  <c r="AQ106" i="2"/>
  <c r="AP75" i="2"/>
  <c r="AQ104" i="2"/>
  <c r="AP79" i="2"/>
  <c r="AX104" i="2"/>
  <c r="AX94" i="2"/>
  <c r="AQ94" i="2"/>
  <c r="AX90" i="2"/>
  <c r="AX106" i="2"/>
  <c r="AQ90" i="2"/>
  <c r="AP87" i="2"/>
  <c r="AW96" i="2"/>
  <c r="AP96" i="2"/>
  <c r="AX98" i="2"/>
  <c r="AP83" i="2"/>
  <c r="AX100" i="2"/>
  <c r="AQ100" i="2"/>
  <c r="AW75" i="2"/>
  <c r="AP85" i="2"/>
  <c r="AW85" i="2"/>
  <c r="AQ92" i="2"/>
  <c r="AW79" i="2"/>
  <c r="AP77" i="2"/>
  <c r="AW87" i="2"/>
  <c r="AQ98" i="2"/>
  <c r="AW83" i="2"/>
  <c r="AX92" i="2"/>
  <c r="O225" i="6" l="1"/>
  <c r="N233" i="6"/>
  <c r="O227" i="6"/>
  <c r="M190" i="6"/>
  <c r="O224" i="6"/>
  <c r="N79" i="6"/>
  <c r="O226" i="6"/>
  <c r="M226" i="6"/>
  <c r="O223" i="6"/>
  <c r="N235" i="6"/>
  <c r="M225" i="6"/>
  <c r="M83" i="6"/>
  <c r="O83" i="6"/>
  <c r="M227" i="6"/>
  <c r="N85" i="6"/>
  <c r="N88" i="6"/>
  <c r="M224" i="6"/>
  <c r="N104" i="6"/>
  <c r="M223" i="6"/>
  <c r="N105" i="6"/>
  <c r="O190" i="6"/>
  <c r="BE97" i="2"/>
  <c r="P112" i="6"/>
  <c r="BC118" i="2"/>
  <c r="R112" i="6" s="1"/>
  <c r="AM83" i="2"/>
  <c r="AY106" i="2"/>
  <c r="BE106" i="2" s="1"/>
  <c r="AY94" i="2"/>
  <c r="P88" i="6" s="1"/>
  <c r="H88" i="6"/>
  <c r="AI72" i="2"/>
  <c r="J99" i="6" s="1"/>
  <c r="I99" i="6"/>
  <c r="BC97" i="2"/>
  <c r="R232" i="6" s="1"/>
  <c r="AY104" i="2"/>
  <c r="AI71" i="2"/>
  <c r="J122" i="6" s="1"/>
  <c r="I122" i="6"/>
  <c r="BF97" i="2"/>
  <c r="AY90" i="2"/>
  <c r="P85" i="6" s="1"/>
  <c r="H85" i="6"/>
  <c r="BC99" i="2"/>
  <c r="R234" i="6" s="1"/>
  <c r="BE99" i="2"/>
  <c r="BF99" i="2"/>
  <c r="BF118" i="2"/>
  <c r="BE118" i="2"/>
  <c r="AR104" i="2"/>
  <c r="AR106" i="2"/>
  <c r="AR100" i="2"/>
  <c r="AR92" i="2"/>
  <c r="AR98" i="2"/>
  <c r="BD96" i="2"/>
  <c r="BB96" i="2"/>
  <c r="Q83" i="6" s="1"/>
  <c r="AR90" i="2"/>
  <c r="AR94" i="2"/>
  <c r="BF91" i="2"/>
  <c r="BE91" i="2"/>
  <c r="BC91" i="2"/>
  <c r="R229" i="6" s="1"/>
  <c r="AY100" i="2"/>
  <c r="P235" i="6" s="1"/>
  <c r="AY98" i="2"/>
  <c r="P233" i="6" s="1"/>
  <c r="BF101" i="2"/>
  <c r="BE101" i="2"/>
  <c r="BC101" i="2"/>
  <c r="R236" i="6" s="1"/>
  <c r="AO96" i="2"/>
  <c r="BF92" i="2"/>
  <c r="BE92" i="2"/>
  <c r="BF93" i="2"/>
  <c r="BE93" i="2"/>
  <c r="BC93" i="2"/>
  <c r="R230" i="6" s="1"/>
  <c r="BC92" i="2"/>
  <c r="R79" i="6" s="1"/>
  <c r="BD87" i="2"/>
  <c r="BB87" i="2"/>
  <c r="Q227" i="6" s="1"/>
  <c r="BD85" i="2"/>
  <c r="BB85" i="2"/>
  <c r="Q226" i="6" s="1"/>
  <c r="AT87" i="2"/>
  <c r="AN86" i="2"/>
  <c r="G87" i="6" s="1"/>
  <c r="AM86" i="2"/>
  <c r="AT85" i="2"/>
  <c r="AY85" i="2" s="1"/>
  <c r="P226" i="6" s="1"/>
  <c r="AN84" i="2"/>
  <c r="G86" i="6" s="1"/>
  <c r="AM84" i="2"/>
  <c r="AO85" i="2"/>
  <c r="H226" i="6" s="1"/>
  <c r="AO87" i="2"/>
  <c r="H227" i="6" s="1"/>
  <c r="AT86" i="2"/>
  <c r="AT84" i="2"/>
  <c r="BD83" i="2"/>
  <c r="BB83" i="2"/>
  <c r="Q225" i="6" s="1"/>
  <c r="AK82" i="2"/>
  <c r="L89" i="6" s="1"/>
  <c r="AO83" i="2"/>
  <c r="H225" i="6" s="1"/>
  <c r="R81" i="2"/>
  <c r="AN81" i="2"/>
  <c r="G187" i="6" s="1"/>
  <c r="AS81" i="2"/>
  <c r="AL81" i="2"/>
  <c r="AT83" i="2"/>
  <c r="R82" i="2"/>
  <c r="AL82" i="2"/>
  <c r="AS82" i="2"/>
  <c r="R80" i="2"/>
  <c r="AS80" i="2"/>
  <c r="AL80" i="2"/>
  <c r="BD77" i="2"/>
  <c r="BB77" i="2"/>
  <c r="Q190" i="6" s="1"/>
  <c r="BD75" i="2"/>
  <c r="BB75" i="2"/>
  <c r="Q223" i="6" s="1"/>
  <c r="BD79" i="2"/>
  <c r="BB79" i="2"/>
  <c r="Q224" i="6" s="1"/>
  <c r="AO79" i="2"/>
  <c r="H224" i="6" s="1"/>
  <c r="AO75" i="2"/>
  <c r="H223" i="6" s="1"/>
  <c r="AT76" i="2"/>
  <c r="AT77" i="2"/>
  <c r="AM79" i="2"/>
  <c r="AT75" i="2"/>
  <c r="AY75" i="2" s="1"/>
  <c r="P223" i="6" s="1"/>
  <c r="AO77" i="2"/>
  <c r="H190" i="6" s="1"/>
  <c r="AN78" i="2"/>
  <c r="G13" i="6" s="1"/>
  <c r="AM78" i="2"/>
  <c r="AT79" i="2"/>
  <c r="AM75" i="2"/>
  <c r="AN76" i="2"/>
  <c r="G12" i="6" s="1"/>
  <c r="AM76" i="2"/>
  <c r="AM77" i="2"/>
  <c r="AT78" i="2"/>
  <c r="AK71" i="2"/>
  <c r="L122" i="6" s="1"/>
  <c r="AK69" i="2"/>
  <c r="L123" i="6" s="1"/>
  <c r="Q72" i="2"/>
  <c r="P72" i="2"/>
  <c r="D99" i="6" s="1"/>
  <c r="R73" i="2"/>
  <c r="AL73" i="2"/>
  <c r="AN73" i="2"/>
  <c r="G121" i="6" s="1"/>
  <c r="AS73" i="2"/>
  <c r="P69" i="2"/>
  <c r="D123" i="6" s="1"/>
  <c r="Q69" i="2"/>
  <c r="AI69" i="2"/>
  <c r="J123" i="6" s="1"/>
  <c r="AI70" i="2"/>
  <c r="J81" i="6" s="1"/>
  <c r="P70" i="2"/>
  <c r="D81" i="6" s="1"/>
  <c r="Q70" i="2"/>
  <c r="V70" i="2"/>
  <c r="AJ70" i="2"/>
  <c r="K81" i="6" s="1"/>
  <c r="P71" i="2"/>
  <c r="D122" i="6" s="1"/>
  <c r="Q71" i="2"/>
  <c r="AK72" i="2"/>
  <c r="L99" i="6" s="1"/>
  <c r="R67" i="2"/>
  <c r="AN67" i="2"/>
  <c r="G222" i="6" s="1"/>
  <c r="AS67" i="2"/>
  <c r="AL67" i="2"/>
  <c r="R66" i="2"/>
  <c r="AS66" i="2"/>
  <c r="AL66" i="2"/>
  <c r="AK66" i="2"/>
  <c r="L38" i="6" s="1"/>
  <c r="R65" i="2"/>
  <c r="AL65" i="2"/>
  <c r="AS65" i="2"/>
  <c r="AN65" i="2"/>
  <c r="G221" i="6" s="1"/>
  <c r="AP81" i="2"/>
  <c r="AW76" i="2"/>
  <c r="AQ96" i="2"/>
  <c r="AP73" i="2"/>
  <c r="AW81" i="2"/>
  <c r="AW73" i="2"/>
  <c r="AQ83" i="2"/>
  <c r="AX77" i="2"/>
  <c r="AP78" i="2"/>
  <c r="AW67" i="2"/>
  <c r="AX75" i="2"/>
  <c r="AW65" i="2"/>
  <c r="AQ77" i="2"/>
  <c r="AP65" i="2"/>
  <c r="AX87" i="2"/>
  <c r="AP76" i="2"/>
  <c r="AP86" i="2"/>
  <c r="AP67" i="2"/>
  <c r="AW84" i="2"/>
  <c r="AQ85" i="2"/>
  <c r="AX79" i="2"/>
  <c r="AW78" i="2"/>
  <c r="AQ79" i="2"/>
  <c r="AP84" i="2"/>
  <c r="AQ87" i="2"/>
  <c r="AX85" i="2"/>
  <c r="AQ75" i="2"/>
  <c r="AW86" i="2"/>
  <c r="AX96" i="2"/>
  <c r="AX83" i="2"/>
  <c r="N223" i="6" l="1"/>
  <c r="N227" i="6"/>
  <c r="M86" i="6"/>
  <c r="N224" i="6"/>
  <c r="N226" i="6"/>
  <c r="M222" i="6"/>
  <c r="M87" i="6"/>
  <c r="M12" i="6"/>
  <c r="M221" i="6"/>
  <c r="N190" i="6"/>
  <c r="O221" i="6"/>
  <c r="O222" i="6"/>
  <c r="M13" i="6"/>
  <c r="N225" i="6"/>
  <c r="O121" i="6"/>
  <c r="O187" i="6"/>
  <c r="M121" i="6"/>
  <c r="N83" i="6"/>
  <c r="M187" i="6"/>
  <c r="AY96" i="2"/>
  <c r="P83" i="6" s="1"/>
  <c r="H83" i="6"/>
  <c r="AM73" i="2"/>
  <c r="AM81" i="2"/>
  <c r="BC104" i="2"/>
  <c r="R104" i="6" s="1"/>
  <c r="P104" i="6"/>
  <c r="BF104" i="2"/>
  <c r="BE104" i="2"/>
  <c r="BF106" i="2"/>
  <c r="BC90" i="2"/>
  <c r="R85" i="6" s="1"/>
  <c r="AM65" i="2"/>
  <c r="BE90" i="2"/>
  <c r="BC106" i="2"/>
  <c r="R105" i="6" s="1"/>
  <c r="P105" i="6"/>
  <c r="BE94" i="2"/>
  <c r="BF90" i="2"/>
  <c r="BC94" i="2"/>
  <c r="R88" i="6" s="1"/>
  <c r="BF94" i="2"/>
  <c r="AR96" i="2"/>
  <c r="BF98" i="2"/>
  <c r="BE98" i="2"/>
  <c r="BC98" i="2"/>
  <c r="R233" i="6" s="1"/>
  <c r="BF100" i="2"/>
  <c r="BE100" i="2"/>
  <c r="BC100" i="2"/>
  <c r="R235" i="6" s="1"/>
  <c r="O13" i="6"/>
  <c r="O87" i="6"/>
  <c r="O86" i="6"/>
  <c r="O12" i="6"/>
  <c r="AY86" i="2"/>
  <c r="P87" i="6" s="1"/>
  <c r="BD86" i="2"/>
  <c r="BB86" i="2"/>
  <c r="Q87" i="6" s="1"/>
  <c r="AR87" i="2"/>
  <c r="AR85" i="2"/>
  <c r="BD84" i="2"/>
  <c r="BB84" i="2"/>
  <c r="Q86" i="6" s="1"/>
  <c r="AO86" i="2"/>
  <c r="H87" i="6" s="1"/>
  <c r="BF85" i="2"/>
  <c r="BE85" i="2"/>
  <c r="AO84" i="2"/>
  <c r="BC85" i="2"/>
  <c r="R226" i="6" s="1"/>
  <c r="AY87" i="2"/>
  <c r="P227" i="6" s="1"/>
  <c r="AR83" i="2"/>
  <c r="BD81" i="2"/>
  <c r="BB81" i="2"/>
  <c r="Q187" i="6" s="1"/>
  <c r="AT82" i="2"/>
  <c r="AN80" i="2"/>
  <c r="G14" i="6" s="1"/>
  <c r="AM80" i="2"/>
  <c r="AN82" i="2"/>
  <c r="G89" i="6" s="1"/>
  <c r="AM82" i="2"/>
  <c r="AT81" i="2"/>
  <c r="AT80" i="2"/>
  <c r="AO81" i="2"/>
  <c r="H187" i="6" s="1"/>
  <c r="AY83" i="2"/>
  <c r="P225" i="6" s="1"/>
  <c r="AR75" i="2"/>
  <c r="AR79" i="2"/>
  <c r="BD76" i="2"/>
  <c r="AY76" i="2"/>
  <c r="P12" i="6" s="1"/>
  <c r="BB76" i="2"/>
  <c r="Q12" i="6" s="1"/>
  <c r="BD78" i="2"/>
  <c r="AY78" i="2"/>
  <c r="BB78" i="2"/>
  <c r="Q13" i="6" s="1"/>
  <c r="AR77" i="2"/>
  <c r="BE75" i="2"/>
  <c r="BF75" i="2"/>
  <c r="BC75" i="2"/>
  <c r="R223" i="6" s="1"/>
  <c r="AO76" i="2"/>
  <c r="H12" i="6" s="1"/>
  <c r="AO78" i="2"/>
  <c r="H13" i="6" s="1"/>
  <c r="AY79" i="2"/>
  <c r="P224" i="6" s="1"/>
  <c r="AY77" i="2"/>
  <c r="P190" i="6" s="1"/>
  <c r="BD73" i="2"/>
  <c r="BB73" i="2"/>
  <c r="Q121" i="6" s="1"/>
  <c r="R70" i="2"/>
  <c r="AL70" i="2"/>
  <c r="AS70" i="2"/>
  <c r="R69" i="2"/>
  <c r="AL69" i="2"/>
  <c r="AM69" i="2" s="1"/>
  <c r="AS69" i="2"/>
  <c r="AN69" i="2"/>
  <c r="G123" i="6" s="1"/>
  <c r="AK70" i="2"/>
  <c r="L81" i="6" s="1"/>
  <c r="AT73" i="2"/>
  <c r="R71" i="2"/>
  <c r="AS71" i="2"/>
  <c r="AN71" i="2"/>
  <c r="G122" i="6" s="1"/>
  <c r="AL71" i="2"/>
  <c r="AO73" i="2"/>
  <c r="H121" i="6" s="1"/>
  <c r="R72" i="2"/>
  <c r="AL72" i="2"/>
  <c r="AS72" i="2"/>
  <c r="BD65" i="2"/>
  <c r="BB65" i="2"/>
  <c r="Q221" i="6" s="1"/>
  <c r="BD67" i="2"/>
  <c r="BB67" i="2"/>
  <c r="Q222" i="6" s="1"/>
  <c r="AT66" i="2"/>
  <c r="AO67" i="2"/>
  <c r="H222" i="6" s="1"/>
  <c r="AO65" i="2"/>
  <c r="H221" i="6" s="1"/>
  <c r="AM67" i="2"/>
  <c r="AT65" i="2"/>
  <c r="AN66" i="2"/>
  <c r="G38" i="6" s="1"/>
  <c r="AM66" i="2"/>
  <c r="AT67" i="2"/>
  <c r="AQ78" i="2"/>
  <c r="AW66" i="2"/>
  <c r="AP66" i="2"/>
  <c r="AX84" i="2"/>
  <c r="AQ84" i="2"/>
  <c r="AQ86" i="2"/>
  <c r="AX86" i="2"/>
  <c r="AW71" i="2"/>
  <c r="AP80" i="2"/>
  <c r="AW69" i="2"/>
  <c r="AP82" i="2"/>
  <c r="AP71" i="2"/>
  <c r="AX81" i="2"/>
  <c r="AX73" i="2"/>
  <c r="AW82" i="2"/>
  <c r="AQ73" i="2"/>
  <c r="AX65" i="2"/>
  <c r="AX76" i="2"/>
  <c r="AQ76" i="2"/>
  <c r="AX67" i="2"/>
  <c r="AX78" i="2"/>
  <c r="AW80" i="2"/>
  <c r="AQ81" i="2"/>
  <c r="AQ65" i="2"/>
  <c r="AQ67" i="2"/>
  <c r="AP69" i="2"/>
  <c r="M123" i="6" l="1"/>
  <c r="N222" i="6"/>
  <c r="N221" i="6"/>
  <c r="N187" i="6"/>
  <c r="N12" i="6"/>
  <c r="N121" i="6"/>
  <c r="M122" i="6"/>
  <c r="M89" i="6"/>
  <c r="O123" i="6"/>
  <c r="M14" i="6"/>
  <c r="O122" i="6"/>
  <c r="N87" i="6"/>
  <c r="N86" i="6"/>
  <c r="M38" i="6"/>
  <c r="O38" i="6"/>
  <c r="N13" i="6"/>
  <c r="AY84" i="2"/>
  <c r="P86" i="6" s="1"/>
  <c r="H86" i="6"/>
  <c r="BC96" i="2"/>
  <c r="R83" i="6" s="1"/>
  <c r="BE96" i="2"/>
  <c r="BF96" i="2"/>
  <c r="O89" i="6"/>
  <c r="O14" i="6"/>
  <c r="BC78" i="2"/>
  <c r="R13" i="6" s="1"/>
  <c r="P13" i="6"/>
  <c r="AR86" i="2"/>
  <c r="AR84" i="2"/>
  <c r="BF87" i="2"/>
  <c r="BE87" i="2"/>
  <c r="BC87" i="2"/>
  <c r="R227" i="6" s="1"/>
  <c r="BF86" i="2"/>
  <c r="BE86" i="2"/>
  <c r="BC86" i="2"/>
  <c r="R87" i="6" s="1"/>
  <c r="AR81" i="2"/>
  <c r="BD82" i="2"/>
  <c r="BB82" i="2"/>
  <c r="Q89" i="6" s="1"/>
  <c r="BD80" i="2"/>
  <c r="BB80" i="2"/>
  <c r="Q14" i="6" s="1"/>
  <c r="BF83" i="2"/>
  <c r="BE83" i="2"/>
  <c r="BC83" i="2"/>
  <c r="R225" i="6" s="1"/>
  <c r="AO82" i="2"/>
  <c r="AO80" i="2"/>
  <c r="AY81" i="2"/>
  <c r="P187" i="6" s="1"/>
  <c r="AR78" i="2"/>
  <c r="AR76" i="2"/>
  <c r="BE79" i="2"/>
  <c r="BF79" i="2"/>
  <c r="BC79" i="2"/>
  <c r="R224" i="6" s="1"/>
  <c r="BE76" i="2"/>
  <c r="BF76" i="2"/>
  <c r="BC76" i="2"/>
  <c r="R12" i="6" s="1"/>
  <c r="BE77" i="2"/>
  <c r="BF77" i="2"/>
  <c r="BC77" i="2"/>
  <c r="R190" i="6" s="1"/>
  <c r="BE78" i="2"/>
  <c r="BF78" i="2"/>
  <c r="AR73" i="2"/>
  <c r="BD69" i="2"/>
  <c r="BB69" i="2"/>
  <c r="Q123" i="6" s="1"/>
  <c r="BD71" i="2"/>
  <c r="BB71" i="2"/>
  <c r="Q122" i="6" s="1"/>
  <c r="AT69" i="2"/>
  <c r="AM70" i="2"/>
  <c r="AN70" i="2"/>
  <c r="G81" i="6" s="1"/>
  <c r="AT72" i="2"/>
  <c r="AM71" i="2"/>
  <c r="AN72" i="2"/>
  <c r="G99" i="6" s="1"/>
  <c r="AM72" i="2"/>
  <c r="AO71" i="2"/>
  <c r="H122" i="6" s="1"/>
  <c r="AT71" i="2"/>
  <c r="AO69" i="2"/>
  <c r="H123" i="6" s="1"/>
  <c r="AT70" i="2"/>
  <c r="AY73" i="2"/>
  <c r="P121" i="6" s="1"/>
  <c r="BD66" i="2"/>
  <c r="BB66" i="2"/>
  <c r="Q38" i="6" s="1"/>
  <c r="AR67" i="2"/>
  <c r="AR65" i="2"/>
  <c r="AO66" i="2"/>
  <c r="H38" i="6" s="1"/>
  <c r="AY67" i="2"/>
  <c r="P222" i="6" s="1"/>
  <c r="AY65" i="2"/>
  <c r="P221" i="6" s="1"/>
  <c r="AQ69" i="2"/>
  <c r="AW70" i="2"/>
  <c r="AP70" i="2"/>
  <c r="AQ71" i="2"/>
  <c r="AX69" i="2"/>
  <c r="AX66" i="2"/>
  <c r="AX71" i="2"/>
  <c r="AQ66" i="2"/>
  <c r="AP72" i="2"/>
  <c r="AW72" i="2"/>
  <c r="AX82" i="2"/>
  <c r="AX80" i="2"/>
  <c r="AQ80" i="2"/>
  <c r="AQ82" i="2"/>
  <c r="N89" i="6" l="1"/>
  <c r="N14" i="6"/>
  <c r="M99" i="6"/>
  <c r="N38" i="6"/>
  <c r="N122" i="6"/>
  <c r="M81" i="6"/>
  <c r="O81" i="6"/>
  <c r="N123" i="6"/>
  <c r="AY80" i="2"/>
  <c r="P14" i="6" s="1"/>
  <c r="H14" i="6"/>
  <c r="BC84" i="2"/>
  <c r="R86" i="6" s="1"/>
  <c r="AY82" i="2"/>
  <c r="P89" i="6" s="1"/>
  <c r="H89" i="6"/>
  <c r="BE84" i="2"/>
  <c r="BF84" i="2"/>
  <c r="O99" i="6"/>
  <c r="AR80" i="2"/>
  <c r="AR82" i="2"/>
  <c r="BF81" i="2"/>
  <c r="BE81" i="2"/>
  <c r="BC81" i="2"/>
  <c r="R187" i="6" s="1"/>
  <c r="AR71" i="2"/>
  <c r="BD70" i="2"/>
  <c r="BB70" i="2"/>
  <c r="Q81" i="6" s="1"/>
  <c r="AR69" i="2"/>
  <c r="BD72" i="2"/>
  <c r="BB72" i="2"/>
  <c r="Q99" i="6" s="1"/>
  <c r="AO70" i="2"/>
  <c r="H81" i="6" s="1"/>
  <c r="AY69" i="2"/>
  <c r="P123" i="6" s="1"/>
  <c r="AO72" i="2"/>
  <c r="H99" i="6" s="1"/>
  <c r="AY71" i="2"/>
  <c r="P122" i="6" s="1"/>
  <c r="BF73" i="2"/>
  <c r="BE73" i="2"/>
  <c r="BC73" i="2"/>
  <c r="R121" i="6" s="1"/>
  <c r="AR66" i="2"/>
  <c r="BE67" i="2"/>
  <c r="BF67" i="2"/>
  <c r="BC67" i="2"/>
  <c r="R222" i="6" s="1"/>
  <c r="AY66" i="2"/>
  <c r="P38" i="6" s="1"/>
  <c r="BE65" i="2"/>
  <c r="BF65" i="2"/>
  <c r="BC65" i="2"/>
  <c r="R221" i="6" s="1"/>
  <c r="AQ72" i="2"/>
  <c r="AX70" i="2"/>
  <c r="AQ70" i="2"/>
  <c r="AX72" i="2"/>
  <c r="N81" i="6" l="1"/>
  <c r="N99" i="6"/>
  <c r="BE82" i="2"/>
  <c r="BF82" i="2"/>
  <c r="BC80" i="2"/>
  <c r="R14" i="6" s="1"/>
  <c r="BE80" i="2"/>
  <c r="BC82" i="2"/>
  <c r="R89" i="6" s="1"/>
  <c r="BF80" i="2"/>
  <c r="AY70" i="2"/>
  <c r="P81" i="6" s="1"/>
  <c r="AR70" i="2"/>
  <c r="AR72" i="2"/>
  <c r="BF71" i="2"/>
  <c r="BE71" i="2"/>
  <c r="BC71" i="2"/>
  <c r="R122" i="6" s="1"/>
  <c r="BF69" i="2"/>
  <c r="BE69" i="2"/>
  <c r="BC69" i="2"/>
  <c r="R123" i="6" s="1"/>
  <c r="AY72" i="2"/>
  <c r="P99" i="6" s="1"/>
  <c r="BE66" i="2"/>
  <c r="BF66" i="2"/>
  <c r="BC66" i="2"/>
  <c r="R38" i="6" s="1"/>
  <c r="BE70" i="2" l="1"/>
  <c r="BF70" i="2"/>
  <c r="BC70" i="2"/>
  <c r="R81" i="6" s="1"/>
  <c r="BF72" i="2"/>
  <c r="BE72" i="2"/>
  <c r="BC72" i="2"/>
  <c r="R99" i="6" s="1"/>
  <c r="S153" i="6" l="1"/>
  <c r="B153" i="6"/>
  <c r="A153" i="6"/>
  <c r="S119" i="6"/>
  <c r="B119" i="6"/>
  <c r="A119" i="6"/>
  <c r="S220" i="6"/>
  <c r="B220" i="6"/>
  <c r="A220" i="6"/>
  <c r="S124" i="6"/>
  <c r="B124" i="6"/>
  <c r="A124" i="6"/>
  <c r="S219" i="6"/>
  <c r="B219" i="6"/>
  <c r="A219" i="6"/>
  <c r="S120" i="6"/>
  <c r="E120" i="6"/>
  <c r="B120" i="6"/>
  <c r="A120" i="6"/>
  <c r="S218" i="6"/>
  <c r="B218" i="6"/>
  <c r="A218" i="6"/>
  <c r="BA63" i="2"/>
  <c r="AZ63" i="2"/>
  <c r="AV63" i="2"/>
  <c r="AD63" i="2"/>
  <c r="X63" i="2"/>
  <c r="E153" i="6" s="1"/>
  <c r="S63" i="2"/>
  <c r="E63" i="2"/>
  <c r="C63" i="2"/>
  <c r="D63" i="2" s="1"/>
  <c r="B63" i="2"/>
  <c r="A63" i="2"/>
  <c r="BA62" i="2"/>
  <c r="AZ62" i="2"/>
  <c r="AV62" i="2"/>
  <c r="AD62" i="2"/>
  <c r="X62" i="2"/>
  <c r="E119" i="6" s="1"/>
  <c r="S62" i="2"/>
  <c r="E62" i="2"/>
  <c r="C62" i="2"/>
  <c r="D62" i="2" s="1"/>
  <c r="B62" i="2"/>
  <c r="A62" i="2"/>
  <c r="BA61" i="2"/>
  <c r="AZ61" i="2"/>
  <c r="AV61" i="2"/>
  <c r="AD61" i="2"/>
  <c r="X61" i="2"/>
  <c r="E220" i="6" s="1"/>
  <c r="S61" i="2"/>
  <c r="E61" i="2"/>
  <c r="C61" i="2"/>
  <c r="D61" i="2" s="1"/>
  <c r="B61" i="2"/>
  <c r="A61" i="2"/>
  <c r="BA60" i="2"/>
  <c r="AZ60" i="2"/>
  <c r="AV60" i="2"/>
  <c r="AD60" i="2"/>
  <c r="X60" i="2"/>
  <c r="E124" i="6" s="1"/>
  <c r="S60" i="2"/>
  <c r="E60" i="2"/>
  <c r="C60" i="2"/>
  <c r="D60" i="2" s="1"/>
  <c r="B60" i="2"/>
  <c r="A60" i="2"/>
  <c r="BA59" i="2"/>
  <c r="AZ59" i="2"/>
  <c r="AV59" i="2"/>
  <c r="AF59" i="2"/>
  <c r="AG59" i="2" s="1"/>
  <c r="AD59" i="2"/>
  <c r="AE59" i="2" s="1"/>
  <c r="X59" i="2"/>
  <c r="Y59" i="2" s="1"/>
  <c r="F219" i="6" s="1"/>
  <c r="S59" i="2"/>
  <c r="T59" i="2" s="1"/>
  <c r="E59" i="2"/>
  <c r="F59" i="2" s="1"/>
  <c r="C59" i="2"/>
  <c r="D59" i="2" s="1"/>
  <c r="B59" i="2"/>
  <c r="A59" i="2"/>
  <c r="BA58" i="2"/>
  <c r="AZ58" i="2"/>
  <c r="AV58" i="2"/>
  <c r="AD58" i="2"/>
  <c r="AE58" i="2" s="1"/>
  <c r="X58" i="2"/>
  <c r="Y58" i="2" s="1"/>
  <c r="F120" i="6" s="1"/>
  <c r="S58" i="2"/>
  <c r="T58" i="2" s="1"/>
  <c r="E58" i="2"/>
  <c r="G58" i="2" s="1"/>
  <c r="C58" i="2"/>
  <c r="D58" i="2" s="1"/>
  <c r="B58" i="2"/>
  <c r="A58" i="2"/>
  <c r="BA57" i="2"/>
  <c r="AZ57" i="2"/>
  <c r="AV57" i="2"/>
  <c r="AD57" i="2"/>
  <c r="AF57" i="2" s="1"/>
  <c r="X57" i="2"/>
  <c r="Y57" i="2" s="1"/>
  <c r="F218" i="6" s="1"/>
  <c r="U57" i="2"/>
  <c r="AJ57" i="2" s="1"/>
  <c r="K218" i="6" s="1"/>
  <c r="T57" i="2"/>
  <c r="S57" i="2"/>
  <c r="G57" i="2"/>
  <c r="O57" i="2" s="1"/>
  <c r="C218" i="6" s="1"/>
  <c r="F57" i="2"/>
  <c r="E57" i="2"/>
  <c r="C57" i="2"/>
  <c r="J57" i="2" s="1"/>
  <c r="B57" i="2"/>
  <c r="A57" i="2"/>
  <c r="J60" i="2" l="1"/>
  <c r="J63" i="2"/>
  <c r="E219" i="6"/>
  <c r="U59" i="2"/>
  <c r="AJ59" i="2" s="1"/>
  <c r="K219" i="6" s="1"/>
  <c r="J62" i="2"/>
  <c r="L62" i="2" s="1"/>
  <c r="M62" i="2" s="1"/>
  <c r="Z57" i="2"/>
  <c r="AH57" i="2" s="1"/>
  <c r="I218" i="6" s="1"/>
  <c r="J58" i="2"/>
  <c r="K58" i="2" s="1"/>
  <c r="J61" i="2"/>
  <c r="L61" i="2" s="1"/>
  <c r="M61" i="2" s="1"/>
  <c r="E218" i="6"/>
  <c r="Q57" i="2"/>
  <c r="R57" i="2" s="1"/>
  <c r="P57" i="2"/>
  <c r="D218" i="6" s="1"/>
  <c r="L57" i="2"/>
  <c r="M57" i="2" s="1"/>
  <c r="K57" i="2"/>
  <c r="H58" i="2"/>
  <c r="O58" i="2"/>
  <c r="C120" i="6" s="1"/>
  <c r="AG57" i="2"/>
  <c r="D57" i="2"/>
  <c r="H57" i="2"/>
  <c r="AE57" i="2"/>
  <c r="F58" i="2"/>
  <c r="L58" i="2"/>
  <c r="M58" i="2" s="1"/>
  <c r="G59" i="2"/>
  <c r="Z59" i="2"/>
  <c r="L60" i="2"/>
  <c r="M60" i="2" s="1"/>
  <c r="K60" i="2"/>
  <c r="AF60" i="2"/>
  <c r="AE60" i="2"/>
  <c r="U61" i="2"/>
  <c r="T61" i="2"/>
  <c r="AF62" i="2"/>
  <c r="AE62" i="2"/>
  <c r="U63" i="2"/>
  <c r="T63" i="2"/>
  <c r="U58" i="2"/>
  <c r="AF58" i="2"/>
  <c r="J59" i="2"/>
  <c r="G61" i="2"/>
  <c r="F61" i="2"/>
  <c r="Z61" i="2"/>
  <c r="Y61" i="2"/>
  <c r="F220" i="6" s="1"/>
  <c r="G63" i="2"/>
  <c r="F63" i="2"/>
  <c r="Z63" i="2"/>
  <c r="Y63" i="2"/>
  <c r="F153" i="6" s="1"/>
  <c r="V59" i="2"/>
  <c r="T60" i="2"/>
  <c r="AF61" i="2"/>
  <c r="AE61" i="2"/>
  <c r="T62" i="2"/>
  <c r="L63" i="2"/>
  <c r="M63" i="2" s="1"/>
  <c r="K63" i="2"/>
  <c r="AF63" i="2"/>
  <c r="AE63" i="2"/>
  <c r="V57" i="2"/>
  <c r="Z58" i="2"/>
  <c r="AH59" i="2"/>
  <c r="I219" i="6" s="1"/>
  <c r="G60" i="2"/>
  <c r="F60" i="2"/>
  <c r="Z60" i="2"/>
  <c r="Y60" i="2"/>
  <c r="F124" i="6" s="1"/>
  <c r="G62" i="2"/>
  <c r="F62" i="2"/>
  <c r="Z62" i="2"/>
  <c r="Y62" i="2"/>
  <c r="F119" i="6" s="1"/>
  <c r="S217" i="6"/>
  <c r="B217" i="6"/>
  <c r="A217" i="6"/>
  <c r="S110" i="6"/>
  <c r="B110" i="6"/>
  <c r="A110" i="6"/>
  <c r="S216" i="6"/>
  <c r="B216" i="6"/>
  <c r="A216" i="6"/>
  <c r="S118" i="6"/>
  <c r="F118" i="6"/>
  <c r="E118" i="6"/>
  <c r="B118" i="6"/>
  <c r="A118" i="6"/>
  <c r="BA55" i="2"/>
  <c r="AZ55" i="2"/>
  <c r="AV55" i="2"/>
  <c r="AD55" i="2"/>
  <c r="AE55" i="2" s="1"/>
  <c r="X55" i="2"/>
  <c r="Y55" i="2" s="1"/>
  <c r="F217" i="6" s="1"/>
  <c r="S55" i="2"/>
  <c r="T55" i="2" s="1"/>
  <c r="E55" i="2"/>
  <c r="F55" i="2" s="1"/>
  <c r="C55" i="2"/>
  <c r="J55" i="2" s="1"/>
  <c r="B55" i="2"/>
  <c r="A55" i="2"/>
  <c r="BA54" i="2"/>
  <c r="AZ54" i="2"/>
  <c r="AV54" i="2"/>
  <c r="AD54" i="2"/>
  <c r="AE54" i="2" s="1"/>
  <c r="X54" i="2"/>
  <c r="Y54" i="2" s="1"/>
  <c r="F110" i="6" s="1"/>
  <c r="S54" i="2"/>
  <c r="T54" i="2" s="1"/>
  <c r="G54" i="2"/>
  <c r="O54" i="2" s="1"/>
  <c r="C110" i="6" s="1"/>
  <c r="E54" i="2"/>
  <c r="F54" i="2" s="1"/>
  <c r="C54" i="2"/>
  <c r="J54" i="2" s="1"/>
  <c r="B54" i="2"/>
  <c r="A54" i="2"/>
  <c r="BA53" i="2"/>
  <c r="AZ53" i="2"/>
  <c r="AV53" i="2"/>
  <c r="AD53" i="2"/>
  <c r="AE53" i="2" s="1"/>
  <c r="X53" i="2"/>
  <c r="Y53" i="2" s="1"/>
  <c r="F216" i="6" s="1"/>
  <c r="S53" i="2"/>
  <c r="T53" i="2" s="1"/>
  <c r="E53" i="2"/>
  <c r="F53" i="2" s="1"/>
  <c r="C53" i="2"/>
  <c r="J53" i="2" s="1"/>
  <c r="B53" i="2"/>
  <c r="A53" i="2"/>
  <c r="BA52" i="2"/>
  <c r="AZ52" i="2"/>
  <c r="AV52" i="2"/>
  <c r="AD52" i="2"/>
  <c r="AE52" i="2" s="1"/>
  <c r="X52" i="2"/>
  <c r="Y52" i="2" s="1"/>
  <c r="S52" i="2"/>
  <c r="T52" i="2" s="1"/>
  <c r="E52" i="2"/>
  <c r="F52" i="2" s="1"/>
  <c r="C52" i="2"/>
  <c r="J52" i="2" s="1"/>
  <c r="B52" i="2"/>
  <c r="A52" i="2"/>
  <c r="AP57" i="2"/>
  <c r="M218" i="6" l="1"/>
  <c r="E216" i="6"/>
  <c r="Z54" i="2"/>
  <c r="AF55" i="2"/>
  <c r="AG55" i="2" s="1"/>
  <c r="G52" i="2"/>
  <c r="O52" i="2" s="1"/>
  <c r="C118" i="6" s="1"/>
  <c r="U53" i="2"/>
  <c r="U54" i="2" s="1"/>
  <c r="E110" i="6"/>
  <c r="E217" i="6"/>
  <c r="G53" i="2"/>
  <c r="O53" i="2" s="1"/>
  <c r="C216" i="6" s="1"/>
  <c r="AF54" i="2"/>
  <c r="AG54" i="2" s="1"/>
  <c r="Z52" i="2"/>
  <c r="AF52" i="2"/>
  <c r="K61" i="2"/>
  <c r="Z53" i="2"/>
  <c r="AS53" i="2" s="1"/>
  <c r="AF53" i="2"/>
  <c r="AH53" i="2" s="1"/>
  <c r="I216" i="6" s="1"/>
  <c r="U55" i="2"/>
  <c r="AA57" i="2"/>
  <c r="Z55" i="2"/>
  <c r="AA55" i="2" s="1"/>
  <c r="K62" i="2"/>
  <c r="AN57" i="2"/>
  <c r="G218" i="6" s="1"/>
  <c r="G55" i="2"/>
  <c r="AL57" i="2"/>
  <c r="AM57" i="2" s="1"/>
  <c r="K59" i="2"/>
  <c r="L59" i="2"/>
  <c r="M59" i="2" s="1"/>
  <c r="V63" i="2"/>
  <c r="AJ63" i="2"/>
  <c r="K153" i="6" s="1"/>
  <c r="H59" i="2"/>
  <c r="O59" i="2"/>
  <c r="C219" i="6" s="1"/>
  <c r="Q58" i="2"/>
  <c r="R58" i="2" s="1"/>
  <c r="P58" i="2"/>
  <c r="D120" i="6" s="1"/>
  <c r="AA62" i="2"/>
  <c r="AA60" i="2"/>
  <c r="AA58" i="2"/>
  <c r="U62" i="2"/>
  <c r="AG58" i="2"/>
  <c r="AH58" i="2"/>
  <c r="AK57" i="2"/>
  <c r="L218" i="6" s="1"/>
  <c r="H63" i="2"/>
  <c r="O63" i="2"/>
  <c r="C153" i="6" s="1"/>
  <c r="H61" i="2"/>
  <c r="O61" i="2"/>
  <c r="C220" i="6" s="1"/>
  <c r="V58" i="2"/>
  <c r="AJ58" i="2"/>
  <c r="K120" i="6" s="1"/>
  <c r="AG62" i="2"/>
  <c r="AH62" i="2"/>
  <c r="V61" i="2"/>
  <c r="AJ61" i="2"/>
  <c r="K220" i="6" s="1"/>
  <c r="AI57" i="2"/>
  <c r="J218" i="6" s="1"/>
  <c r="H62" i="2"/>
  <c r="O62" i="2"/>
  <c r="C119" i="6" s="1"/>
  <c r="H60" i="2"/>
  <c r="O60" i="2"/>
  <c r="C124" i="6" s="1"/>
  <c r="AG61" i="2"/>
  <c r="AH61" i="2"/>
  <c r="I220" i="6" s="1"/>
  <c r="U60" i="2"/>
  <c r="AA59" i="2"/>
  <c r="AI59" i="2" s="1"/>
  <c r="J219" i="6" s="1"/>
  <c r="AS57" i="2"/>
  <c r="AG60" i="2"/>
  <c r="AH60" i="2"/>
  <c r="AA63" i="2"/>
  <c r="AA61" i="2"/>
  <c r="AO57" i="2"/>
  <c r="H218" i="6" s="1"/>
  <c r="AG63" i="2"/>
  <c r="AH63" i="2"/>
  <c r="AK59" i="2"/>
  <c r="L219" i="6" s="1"/>
  <c r="K54" i="2"/>
  <c r="L54" i="2"/>
  <c r="M54" i="2" s="1"/>
  <c r="P54" i="2"/>
  <c r="D110" i="6" s="1"/>
  <c r="Q54" i="2"/>
  <c r="R54" i="2" s="1"/>
  <c r="AS54" i="2"/>
  <c r="L55" i="2"/>
  <c r="M55" i="2" s="1"/>
  <c r="K55" i="2"/>
  <c r="D54" i="2"/>
  <c r="H54" i="2"/>
  <c r="AA54" i="2"/>
  <c r="D55" i="2"/>
  <c r="AH55" i="2"/>
  <c r="K52" i="2"/>
  <c r="L52" i="2"/>
  <c r="M52" i="2" s="1"/>
  <c r="P53" i="2"/>
  <c r="D216" i="6" s="1"/>
  <c r="Q53" i="2"/>
  <c r="R53" i="2" s="1"/>
  <c r="P52" i="2"/>
  <c r="D118" i="6" s="1"/>
  <c r="Q52" i="2"/>
  <c r="R52" i="2" s="1"/>
  <c r="AS52" i="2"/>
  <c r="K53" i="2"/>
  <c r="L53" i="2"/>
  <c r="M53" i="2" s="1"/>
  <c r="AL52" i="2"/>
  <c r="AJ53" i="2"/>
  <c r="K216" i="6" s="1"/>
  <c r="D52" i="2"/>
  <c r="H52" i="2"/>
  <c r="AA52" i="2"/>
  <c r="AG52" i="2"/>
  <c r="D53" i="2"/>
  <c r="H53" i="2"/>
  <c r="V53" i="2"/>
  <c r="AA53" i="2"/>
  <c r="AH52" i="2"/>
  <c r="I118" i="6" s="1"/>
  <c r="S215" i="6"/>
  <c r="B215" i="6"/>
  <c r="A215" i="6"/>
  <c r="S117" i="6"/>
  <c r="B117" i="6"/>
  <c r="A117" i="6"/>
  <c r="S214" i="6"/>
  <c r="B214" i="6"/>
  <c r="A214" i="6"/>
  <c r="BA51" i="2"/>
  <c r="AZ51" i="2"/>
  <c r="AV51" i="2"/>
  <c r="AD51" i="2"/>
  <c r="AF51" i="2" s="1"/>
  <c r="X51" i="2"/>
  <c r="Z51" i="2" s="1"/>
  <c r="S51" i="2"/>
  <c r="U51" i="2" s="1"/>
  <c r="U52" i="2" s="1"/>
  <c r="E51" i="2"/>
  <c r="G51" i="2" s="1"/>
  <c r="C51" i="2"/>
  <c r="J51" i="2" s="1"/>
  <c r="L51" i="2" s="1"/>
  <c r="M51" i="2" s="1"/>
  <c r="B51" i="2"/>
  <c r="A51" i="2"/>
  <c r="BA50" i="2"/>
  <c r="AZ50" i="2"/>
  <c r="AV50" i="2"/>
  <c r="AD50" i="2"/>
  <c r="AF50" i="2" s="1"/>
  <c r="X50" i="2"/>
  <c r="Z50" i="2" s="1"/>
  <c r="S50" i="2"/>
  <c r="E50" i="2"/>
  <c r="G50" i="2" s="1"/>
  <c r="C50" i="2"/>
  <c r="J50" i="2" s="1"/>
  <c r="L50" i="2" s="1"/>
  <c r="M50" i="2" s="1"/>
  <c r="B50" i="2"/>
  <c r="A50" i="2"/>
  <c r="BA49" i="2"/>
  <c r="AZ49" i="2"/>
  <c r="AV49" i="2"/>
  <c r="AD49" i="2"/>
  <c r="AF49" i="2" s="1"/>
  <c r="X49" i="2"/>
  <c r="Z49" i="2" s="1"/>
  <c r="S49" i="2"/>
  <c r="U49" i="2" s="1"/>
  <c r="E49" i="2"/>
  <c r="G49" i="2" s="1"/>
  <c r="C49" i="2"/>
  <c r="J49" i="2" s="1"/>
  <c r="L49" i="2" s="1"/>
  <c r="M49" i="2" s="1"/>
  <c r="B49" i="2"/>
  <c r="A49" i="2"/>
  <c r="AW57" i="2"/>
  <c r="AW53" i="2"/>
  <c r="AP53" i="2"/>
  <c r="AQ57" i="2"/>
  <c r="N218" i="6" l="1"/>
  <c r="M216" i="6"/>
  <c r="O216" i="6"/>
  <c r="O218" i="6"/>
  <c r="AJ52" i="2"/>
  <c r="K118" i="6" s="1"/>
  <c r="V52" i="2"/>
  <c r="V54" i="2"/>
  <c r="AJ54" i="2"/>
  <c r="K110" i="6" s="1"/>
  <c r="AI62" i="2"/>
  <c r="J119" i="6" s="1"/>
  <c r="I119" i="6"/>
  <c r="AI60" i="2"/>
  <c r="J124" i="6" s="1"/>
  <c r="I124" i="6"/>
  <c r="AG53" i="2"/>
  <c r="AI55" i="2"/>
  <c r="J217" i="6" s="1"/>
  <c r="I217" i="6"/>
  <c r="AI58" i="2"/>
  <c r="J120" i="6" s="1"/>
  <c r="I120" i="6"/>
  <c r="O55" i="2"/>
  <c r="H55" i="2"/>
  <c r="AH54" i="2"/>
  <c r="AN53" i="2"/>
  <c r="G216" i="6" s="1"/>
  <c r="AI63" i="2"/>
  <c r="J153" i="6" s="1"/>
  <c r="I153" i="6"/>
  <c r="AS58" i="2"/>
  <c r="AJ55" i="2"/>
  <c r="K217" i="6" s="1"/>
  <c r="V55" i="2"/>
  <c r="AK55" i="2" s="1"/>
  <c r="L217" i="6" s="1"/>
  <c r="AR57" i="2"/>
  <c r="BD57" i="2"/>
  <c r="BB57" i="2"/>
  <c r="Q218" i="6" s="1"/>
  <c r="Q60" i="2"/>
  <c r="P60" i="2"/>
  <c r="D124" i="6" s="1"/>
  <c r="AK58" i="2"/>
  <c r="L120" i="6" s="1"/>
  <c r="Q63" i="2"/>
  <c r="P63" i="2"/>
  <c r="D153" i="6" s="1"/>
  <c r="AT58" i="2"/>
  <c r="AI61" i="2"/>
  <c r="J220" i="6" s="1"/>
  <c r="Q62" i="2"/>
  <c r="P62" i="2"/>
  <c r="D119" i="6" s="1"/>
  <c r="AK61" i="2"/>
  <c r="L220" i="6" s="1"/>
  <c r="Q61" i="2"/>
  <c r="P61" i="2"/>
  <c r="D220" i="6" s="1"/>
  <c r="V62" i="2"/>
  <c r="AJ62" i="2"/>
  <c r="K119" i="6" s="1"/>
  <c r="AK63" i="2"/>
  <c r="L153" i="6" s="1"/>
  <c r="V60" i="2"/>
  <c r="AJ60" i="2"/>
  <c r="K124" i="6" s="1"/>
  <c r="AL58" i="2"/>
  <c r="P59" i="2"/>
  <c r="D219" i="6" s="1"/>
  <c r="Q59" i="2"/>
  <c r="AT57" i="2"/>
  <c r="AT54" i="2"/>
  <c r="AK54" i="2"/>
  <c r="L110" i="6" s="1"/>
  <c r="AL54" i="2"/>
  <c r="BD53" i="2"/>
  <c r="BB53" i="2"/>
  <c r="Q216" i="6" s="1"/>
  <c r="AT53" i="2"/>
  <c r="AI53" i="2"/>
  <c r="J216" i="6" s="1"/>
  <c r="AK53" i="2"/>
  <c r="L216" i="6" s="1"/>
  <c r="AO53" i="2"/>
  <c r="H216" i="6" s="1"/>
  <c r="AM52" i="2"/>
  <c r="AI52" i="2"/>
  <c r="J118" i="6" s="1"/>
  <c r="AK52" i="2"/>
  <c r="L118" i="6" s="1"/>
  <c r="AL53" i="2"/>
  <c r="AM53" i="2" s="1"/>
  <c r="AT52" i="2"/>
  <c r="D49" i="2"/>
  <c r="E215" i="6"/>
  <c r="E117" i="6"/>
  <c r="D50" i="2"/>
  <c r="D51" i="2"/>
  <c r="AE51" i="2"/>
  <c r="E214" i="6"/>
  <c r="AA49" i="2"/>
  <c r="AA50" i="2"/>
  <c r="AA51" i="2"/>
  <c r="O49" i="2"/>
  <c r="C214" i="6" s="1"/>
  <c r="H49" i="2"/>
  <c r="AH49" i="2"/>
  <c r="I214" i="6" s="1"/>
  <c r="AG49" i="2"/>
  <c r="H50" i="2"/>
  <c r="O50" i="2"/>
  <c r="C117" i="6" s="1"/>
  <c r="AG50" i="2"/>
  <c r="AH50" i="2"/>
  <c r="H51" i="2"/>
  <c r="O51" i="2"/>
  <c r="C215" i="6" s="1"/>
  <c r="AG51" i="2"/>
  <c r="AH51" i="2"/>
  <c r="I215" i="6" s="1"/>
  <c r="AJ49" i="2"/>
  <c r="K214" i="6" s="1"/>
  <c r="V49" i="2"/>
  <c r="U50" i="2"/>
  <c r="AJ51" i="2"/>
  <c r="K215" i="6" s="1"/>
  <c r="V51" i="2"/>
  <c r="F49" i="2"/>
  <c r="AE49" i="2"/>
  <c r="F50" i="2"/>
  <c r="K50" i="2"/>
  <c r="T50" i="2"/>
  <c r="Y50" i="2"/>
  <c r="F117" i="6" s="1"/>
  <c r="AE50" i="2"/>
  <c r="F51" i="2"/>
  <c r="K51" i="2"/>
  <c r="T51" i="2"/>
  <c r="Y51" i="2"/>
  <c r="F215" i="6" s="1"/>
  <c r="K49" i="2"/>
  <c r="T49" i="2"/>
  <c r="Y49" i="2"/>
  <c r="F214" i="6" s="1"/>
  <c r="AW52" i="2"/>
  <c r="AQ53" i="2"/>
  <c r="AX57" i="2"/>
  <c r="AW55" i="2"/>
  <c r="AP55" i="2"/>
  <c r="AP52" i="2"/>
  <c r="AX53" i="2"/>
  <c r="M118" i="6" l="1"/>
  <c r="M217" i="6"/>
  <c r="O217" i="6"/>
  <c r="N216" i="6"/>
  <c r="O118" i="6"/>
  <c r="C217" i="6"/>
  <c r="Q55" i="2"/>
  <c r="P55" i="2"/>
  <c r="D217" i="6" s="1"/>
  <c r="AI54" i="2"/>
  <c r="J110" i="6" s="1"/>
  <c r="I110" i="6"/>
  <c r="AM58" i="2"/>
  <c r="AY57" i="2"/>
  <c r="P218" i="6" s="1"/>
  <c r="R59" i="2"/>
  <c r="AN59" i="2"/>
  <c r="G219" i="6" s="1"/>
  <c r="AL59" i="2"/>
  <c r="AS59" i="2"/>
  <c r="AK60" i="2"/>
  <c r="L124" i="6" s="1"/>
  <c r="AK62" i="2"/>
  <c r="L119" i="6" s="1"/>
  <c r="R62" i="2"/>
  <c r="AL62" i="2"/>
  <c r="AS62" i="2"/>
  <c r="R61" i="2"/>
  <c r="AN61" i="2"/>
  <c r="G220" i="6" s="1"/>
  <c r="AS61" i="2"/>
  <c r="AL61" i="2"/>
  <c r="AM61" i="2" s="1"/>
  <c r="R60" i="2"/>
  <c r="AS60" i="2"/>
  <c r="AL60" i="2"/>
  <c r="R63" i="2"/>
  <c r="AS63" i="2"/>
  <c r="AL63" i="2"/>
  <c r="AN63" i="2"/>
  <c r="G153" i="6" s="1"/>
  <c r="BD55" i="2"/>
  <c r="BB55" i="2"/>
  <c r="Q217" i="6" s="1"/>
  <c r="AM54" i="2"/>
  <c r="BD52" i="2"/>
  <c r="BB52" i="2"/>
  <c r="Q118" i="6" s="1"/>
  <c r="AR53" i="2"/>
  <c r="AY53" i="2"/>
  <c r="P216" i="6" s="1"/>
  <c r="AI50" i="2"/>
  <c r="J117" i="6" s="1"/>
  <c r="I117" i="6"/>
  <c r="AK51" i="2"/>
  <c r="L215" i="6" s="1"/>
  <c r="Q50" i="2"/>
  <c r="P50" i="2"/>
  <c r="D117" i="6" s="1"/>
  <c r="AK49" i="2"/>
  <c r="L214" i="6" s="1"/>
  <c r="AJ50" i="2"/>
  <c r="K117" i="6" s="1"/>
  <c r="V50" i="2"/>
  <c r="AI51" i="2"/>
  <c r="J215" i="6" s="1"/>
  <c r="Q51" i="2"/>
  <c r="P51" i="2"/>
  <c r="D215" i="6" s="1"/>
  <c r="AI49" i="2"/>
  <c r="J214" i="6" s="1"/>
  <c r="Q49" i="2"/>
  <c r="P49" i="2"/>
  <c r="D214" i="6" s="1"/>
  <c r="AP63" i="2"/>
  <c r="AP59" i="2"/>
  <c r="AX55" i="2"/>
  <c r="AP54" i="2"/>
  <c r="AQ55" i="2"/>
  <c r="AW58" i="2"/>
  <c r="AW54" i="2"/>
  <c r="AX52" i="2"/>
  <c r="AP58" i="2"/>
  <c r="AQ52" i="2"/>
  <c r="AW59" i="2"/>
  <c r="AW63" i="2"/>
  <c r="AP61" i="2"/>
  <c r="AW61" i="2"/>
  <c r="O220" i="6" l="1"/>
  <c r="M220" i="6"/>
  <c r="O153" i="6"/>
  <c r="O219" i="6"/>
  <c r="N118" i="6"/>
  <c r="M120" i="6"/>
  <c r="O110" i="6"/>
  <c r="O120" i="6"/>
  <c r="N217" i="6"/>
  <c r="M110" i="6"/>
  <c r="M219" i="6"/>
  <c r="M153" i="6"/>
  <c r="AN58" i="2"/>
  <c r="G120" i="6" s="1"/>
  <c r="R55" i="2"/>
  <c r="AS55" i="2"/>
  <c r="AT55" i="2" s="1"/>
  <c r="AL55" i="2"/>
  <c r="AM55" i="2" s="1"/>
  <c r="AN55" i="2"/>
  <c r="BD61" i="2"/>
  <c r="BB61" i="2"/>
  <c r="Q220" i="6" s="1"/>
  <c r="BD59" i="2"/>
  <c r="BB59" i="2"/>
  <c r="Q219" i="6" s="1"/>
  <c r="BD58" i="2"/>
  <c r="BB58" i="2"/>
  <c r="Q120" i="6" s="1"/>
  <c r="BD63" i="2"/>
  <c r="BB63" i="2"/>
  <c r="Q153" i="6" s="1"/>
  <c r="AT62" i="2"/>
  <c r="AO63" i="2"/>
  <c r="H153" i="6" s="1"/>
  <c r="AN60" i="2"/>
  <c r="G124" i="6" s="1"/>
  <c r="AM60" i="2"/>
  <c r="AT61" i="2"/>
  <c r="AN62" i="2"/>
  <c r="G119" i="6" s="1"/>
  <c r="AM62" i="2"/>
  <c r="AT59" i="2"/>
  <c r="BF57" i="2"/>
  <c r="BE57" i="2"/>
  <c r="BC57" i="2"/>
  <c r="R218" i="6" s="1"/>
  <c r="AM63" i="2"/>
  <c r="AM59" i="2"/>
  <c r="AO58" i="2"/>
  <c r="H120" i="6" s="1"/>
  <c r="AT60" i="2"/>
  <c r="AO61" i="2"/>
  <c r="H220" i="6" s="1"/>
  <c r="AT63" i="2"/>
  <c r="AO59" i="2"/>
  <c r="H219" i="6" s="1"/>
  <c r="BD54" i="2"/>
  <c r="BB54" i="2"/>
  <c r="Q110" i="6" s="1"/>
  <c r="AR55" i="2"/>
  <c r="AR52" i="2"/>
  <c r="BE53" i="2"/>
  <c r="BF53" i="2"/>
  <c r="BC53" i="2"/>
  <c r="R216" i="6" s="1"/>
  <c r="AK50" i="2"/>
  <c r="L117" i="6" s="1"/>
  <c r="R50" i="2"/>
  <c r="AS50" i="2"/>
  <c r="AL50" i="2"/>
  <c r="R51" i="2"/>
  <c r="AL51" i="2"/>
  <c r="AM51" i="2" s="1"/>
  <c r="AN51" i="2"/>
  <c r="AS51" i="2"/>
  <c r="R49" i="2"/>
  <c r="AS49" i="2"/>
  <c r="AN49" i="2"/>
  <c r="G214" i="6" s="1"/>
  <c r="AL49" i="2"/>
  <c r="AW51" i="2"/>
  <c r="AW49" i="2"/>
  <c r="AP49" i="2"/>
  <c r="AP51" i="2"/>
  <c r="AQ59" i="2"/>
  <c r="AQ58" i="2"/>
  <c r="AW60" i="2"/>
  <c r="AW62" i="2"/>
  <c r="AP60" i="2"/>
  <c r="AQ54" i="2"/>
  <c r="AX59" i="2"/>
  <c r="AX58" i="2"/>
  <c r="AQ61" i="2"/>
  <c r="AP62" i="2"/>
  <c r="AX61" i="2"/>
  <c r="AX54" i="2"/>
  <c r="AX63" i="2"/>
  <c r="AQ63" i="2"/>
  <c r="N153" i="6" l="1"/>
  <c r="M119" i="6"/>
  <c r="N220" i="6"/>
  <c r="N110" i="6"/>
  <c r="M124" i="6"/>
  <c r="O119" i="6"/>
  <c r="O124" i="6"/>
  <c r="N120" i="6"/>
  <c r="N219" i="6"/>
  <c r="G217" i="6"/>
  <c r="AN54" i="2"/>
  <c r="AO55" i="2"/>
  <c r="G215" i="6"/>
  <c r="AN52" i="2"/>
  <c r="AR58" i="2"/>
  <c r="BD62" i="2"/>
  <c r="BB62" i="2"/>
  <c r="Q119" i="6" s="1"/>
  <c r="AR63" i="2"/>
  <c r="AR61" i="2"/>
  <c r="BD60" i="2"/>
  <c r="AY60" i="2"/>
  <c r="P124" i="6" s="1"/>
  <c r="BB60" i="2"/>
  <c r="Q124" i="6" s="1"/>
  <c r="AR59" i="2"/>
  <c r="AO62" i="2"/>
  <c r="AY58" i="2"/>
  <c r="P120" i="6" s="1"/>
  <c r="AO60" i="2"/>
  <c r="H124" i="6" s="1"/>
  <c r="AY63" i="2"/>
  <c r="P153" i="6" s="1"/>
  <c r="AY59" i="2"/>
  <c r="P219" i="6" s="1"/>
  <c r="AY61" i="2"/>
  <c r="P220" i="6" s="1"/>
  <c r="AR54" i="2"/>
  <c r="M214" i="6"/>
  <c r="M215" i="6"/>
  <c r="O214" i="6"/>
  <c r="O215" i="6"/>
  <c r="BD49" i="2"/>
  <c r="BB49" i="2"/>
  <c r="Q214" i="6" s="1"/>
  <c r="BD51" i="2"/>
  <c r="BB51" i="2"/>
  <c r="Q215" i="6" s="1"/>
  <c r="AT49" i="2"/>
  <c r="AM49" i="2"/>
  <c r="AT51" i="2"/>
  <c r="AN50" i="2"/>
  <c r="G117" i="6" s="1"/>
  <c r="AM50" i="2"/>
  <c r="AO49" i="2"/>
  <c r="H214" i="6" s="1"/>
  <c r="AO51" i="2"/>
  <c r="H215" i="6" s="1"/>
  <c r="AT50" i="2"/>
  <c r="AX60" i="2"/>
  <c r="AQ60" i="2"/>
  <c r="AX51" i="2"/>
  <c r="AX49" i="2"/>
  <c r="AQ51" i="2"/>
  <c r="AQ49" i="2"/>
  <c r="AQ62" i="2"/>
  <c r="AW50" i="2"/>
  <c r="AP50" i="2"/>
  <c r="AX62" i="2"/>
  <c r="N119" i="6" l="1"/>
  <c r="N124" i="6"/>
  <c r="BC60" i="2"/>
  <c r="R124" i="6" s="1"/>
  <c r="AY62" i="2"/>
  <c r="P119" i="6" s="1"/>
  <c r="H119" i="6"/>
  <c r="G118" i="6"/>
  <c r="AO52" i="2"/>
  <c r="AY55" i="2"/>
  <c r="H217" i="6"/>
  <c r="G110" i="6"/>
  <c r="AO54" i="2"/>
  <c r="AR60" i="2"/>
  <c r="AR62" i="2"/>
  <c r="BF58" i="2"/>
  <c r="BE58" i="2"/>
  <c r="BC58" i="2"/>
  <c r="R120" i="6" s="1"/>
  <c r="BF60" i="2"/>
  <c r="BE60" i="2"/>
  <c r="BF63" i="2"/>
  <c r="BE63" i="2"/>
  <c r="BC63" i="2"/>
  <c r="R153" i="6" s="1"/>
  <c r="BF61" i="2"/>
  <c r="BE61" i="2"/>
  <c r="BC61" i="2"/>
  <c r="R220" i="6" s="1"/>
  <c r="BF59" i="2"/>
  <c r="BE59" i="2"/>
  <c r="BC59" i="2"/>
  <c r="R219" i="6" s="1"/>
  <c r="M117" i="6"/>
  <c r="O117" i="6"/>
  <c r="N214" i="6"/>
  <c r="N215" i="6"/>
  <c r="AR49" i="2"/>
  <c r="BD50" i="2"/>
  <c r="BB50" i="2"/>
  <c r="Q117" i="6" s="1"/>
  <c r="AR51" i="2"/>
  <c r="AO50" i="2"/>
  <c r="H117" i="6" s="1"/>
  <c r="AY51" i="2"/>
  <c r="AY49" i="2"/>
  <c r="AX50" i="2"/>
  <c r="AQ50" i="2"/>
  <c r="BE62" i="2" l="1"/>
  <c r="H110" i="6"/>
  <c r="AY54" i="2"/>
  <c r="BC62" i="2"/>
  <c r="R119" i="6" s="1"/>
  <c r="P217" i="6"/>
  <c r="BE55" i="2"/>
  <c r="BF55" i="2"/>
  <c r="BC55" i="2"/>
  <c r="R217" i="6" s="1"/>
  <c r="AY52" i="2"/>
  <c r="H118" i="6"/>
  <c r="BF62" i="2"/>
  <c r="N117" i="6"/>
  <c r="P214" i="6"/>
  <c r="BC49" i="2"/>
  <c r="R214" i="6" s="1"/>
  <c r="P215" i="6"/>
  <c r="BC51" i="2"/>
  <c r="R215" i="6" s="1"/>
  <c r="AR50" i="2"/>
  <c r="BE51" i="2"/>
  <c r="BF51" i="2"/>
  <c r="BE49" i="2"/>
  <c r="BF49" i="2"/>
  <c r="AY50" i="2"/>
  <c r="P118" i="6" l="1"/>
  <c r="BE52" i="2"/>
  <c r="BF52" i="2"/>
  <c r="BC52" i="2"/>
  <c r="R118" i="6" s="1"/>
  <c r="P110" i="6"/>
  <c r="BE54" i="2"/>
  <c r="BC54" i="2"/>
  <c r="R110" i="6" s="1"/>
  <c r="BF54" i="2"/>
  <c r="P117" i="6"/>
  <c r="BC50" i="2"/>
  <c r="R117" i="6" s="1"/>
  <c r="BE50" i="2"/>
  <c r="BF50" i="2"/>
  <c r="S139" i="6" l="1"/>
  <c r="B139" i="6"/>
  <c r="A139" i="6"/>
  <c r="S109" i="6"/>
  <c r="B109" i="6"/>
  <c r="A109" i="6"/>
  <c r="S195" i="6"/>
  <c r="B195" i="6"/>
  <c r="A195" i="6"/>
  <c r="BA47" i="2"/>
  <c r="AZ47" i="2"/>
  <c r="AV47" i="2"/>
  <c r="AD47" i="2"/>
  <c r="AF47" i="2" s="1"/>
  <c r="X47" i="2"/>
  <c r="Z47" i="2" s="1"/>
  <c r="S47" i="2"/>
  <c r="U47" i="2" s="1"/>
  <c r="J47" i="2"/>
  <c r="L47" i="2" s="1"/>
  <c r="M47" i="2" s="1"/>
  <c r="E47" i="2"/>
  <c r="G47" i="2" s="1"/>
  <c r="C47" i="2"/>
  <c r="D47" i="2" s="1"/>
  <c r="B47" i="2"/>
  <c r="A47" i="2"/>
  <c r="BA46" i="2"/>
  <c r="AZ46" i="2"/>
  <c r="AV46" i="2"/>
  <c r="AD46" i="2"/>
  <c r="AF46" i="2" s="1"/>
  <c r="X46" i="2"/>
  <c r="Z46" i="2" s="1"/>
  <c r="S46" i="2"/>
  <c r="E46" i="2"/>
  <c r="G46" i="2" s="1"/>
  <c r="C46" i="2"/>
  <c r="D46" i="2" s="1"/>
  <c r="B46" i="2"/>
  <c r="A46" i="2"/>
  <c r="BA45" i="2"/>
  <c r="AZ45" i="2"/>
  <c r="AV45" i="2"/>
  <c r="AD45" i="2"/>
  <c r="AF45" i="2" s="1"/>
  <c r="X45" i="2"/>
  <c r="Y45" i="2" s="1"/>
  <c r="F195" i="6" s="1"/>
  <c r="S45" i="2"/>
  <c r="U45" i="2" s="1"/>
  <c r="E45" i="2"/>
  <c r="G45" i="2" s="1"/>
  <c r="C45" i="2"/>
  <c r="D45" i="2" s="1"/>
  <c r="B45" i="2"/>
  <c r="A45" i="2"/>
  <c r="E139" i="6" l="1"/>
  <c r="J46" i="2"/>
  <c r="L46" i="2" s="1"/>
  <c r="M46" i="2" s="1"/>
  <c r="J45" i="2"/>
  <c r="K45" i="2" s="1"/>
  <c r="E195" i="6"/>
  <c r="E109" i="6"/>
  <c r="H45" i="2"/>
  <c r="O45" i="2"/>
  <c r="C195" i="6" s="1"/>
  <c r="AG45" i="2"/>
  <c r="V47" i="2"/>
  <c r="AJ47" i="2"/>
  <c r="K139" i="6" s="1"/>
  <c r="U46" i="2"/>
  <c r="AA47" i="2"/>
  <c r="V45" i="2"/>
  <c r="AJ45" i="2"/>
  <c r="K195" i="6" s="1"/>
  <c r="AA46" i="2"/>
  <c r="H47" i="2"/>
  <c r="O47" i="2"/>
  <c r="C139" i="6" s="1"/>
  <c r="AG47" i="2"/>
  <c r="AH47" i="2"/>
  <c r="I139" i="6" s="1"/>
  <c r="H46" i="2"/>
  <c r="O46" i="2"/>
  <c r="C109" i="6" s="1"/>
  <c r="AG46" i="2"/>
  <c r="AH46" i="2"/>
  <c r="I109" i="6" s="1"/>
  <c r="F45" i="2"/>
  <c r="T45" i="2"/>
  <c r="AE45" i="2"/>
  <c r="F46" i="2"/>
  <c r="K46" i="2"/>
  <c r="T46" i="2"/>
  <c r="Y46" i="2"/>
  <c r="F109" i="6" s="1"/>
  <c r="AE46" i="2"/>
  <c r="F47" i="2"/>
  <c r="K47" i="2"/>
  <c r="T47" i="2"/>
  <c r="Y47" i="2"/>
  <c r="F139" i="6" s="1"/>
  <c r="AE47" i="2"/>
  <c r="L45" i="2"/>
  <c r="M45" i="2" s="1"/>
  <c r="Z45" i="2"/>
  <c r="AK47" i="2" l="1"/>
  <c r="L139" i="6" s="1"/>
  <c r="AA45" i="2"/>
  <c r="Q47" i="2"/>
  <c r="P47" i="2"/>
  <c r="D139" i="6" s="1"/>
  <c r="Q46" i="2"/>
  <c r="P46" i="2"/>
  <c r="D109" i="6" s="1"/>
  <c r="AI46" i="2"/>
  <c r="J109" i="6" s="1"/>
  <c r="AI47" i="2"/>
  <c r="J139" i="6" s="1"/>
  <c r="AK45" i="2"/>
  <c r="L195" i="6" s="1"/>
  <c r="V46" i="2"/>
  <c r="AJ46" i="2"/>
  <c r="K109" i="6" s="1"/>
  <c r="AH45" i="2"/>
  <c r="I195" i="6" s="1"/>
  <c r="Q45" i="2"/>
  <c r="P45" i="2"/>
  <c r="D195" i="6" s="1"/>
  <c r="AK46" i="2" l="1"/>
  <c r="L109" i="6" s="1"/>
  <c r="R47" i="2"/>
  <c r="AS47" i="2"/>
  <c r="AN47" i="2"/>
  <c r="G139" i="6" s="1"/>
  <c r="AL47" i="2"/>
  <c r="R45" i="2"/>
  <c r="AN45" i="2"/>
  <c r="G195" i="6" s="1"/>
  <c r="AL45" i="2"/>
  <c r="AI45" i="2"/>
  <c r="J195" i="6" s="1"/>
  <c r="R46" i="2"/>
  <c r="AL46" i="2"/>
  <c r="AS46" i="2"/>
  <c r="AS45" i="2"/>
  <c r="AW47" i="2"/>
  <c r="AP47" i="2"/>
  <c r="AP45" i="2"/>
  <c r="AW45" i="2"/>
  <c r="O195" i="6" l="1"/>
  <c r="M195" i="6"/>
  <c r="M139" i="6"/>
  <c r="O139" i="6"/>
  <c r="AM45" i="2"/>
  <c r="BD47" i="2"/>
  <c r="BB47" i="2"/>
  <c r="Q139" i="6" s="1"/>
  <c r="BD45" i="2"/>
  <c r="BB45" i="2"/>
  <c r="Q195" i="6" s="1"/>
  <c r="AT46" i="2"/>
  <c r="AO47" i="2"/>
  <c r="H139" i="6" s="1"/>
  <c r="AN46" i="2"/>
  <c r="G109" i="6" s="1"/>
  <c r="AM46" i="2"/>
  <c r="AO45" i="2"/>
  <c r="H195" i="6" s="1"/>
  <c r="AT47" i="2"/>
  <c r="AY47" i="2" s="1"/>
  <c r="P139" i="6" s="1"/>
  <c r="AT45" i="2"/>
  <c r="AM47" i="2"/>
  <c r="AP46" i="2"/>
  <c r="AQ45" i="2"/>
  <c r="AQ47" i="2"/>
  <c r="AX47" i="2"/>
  <c r="AX45" i="2"/>
  <c r="AW46" i="2"/>
  <c r="O109" i="6" l="1"/>
  <c r="N139" i="6"/>
  <c r="N195" i="6"/>
  <c r="M109" i="6"/>
  <c r="BD46" i="2"/>
  <c r="BB46" i="2"/>
  <c r="Q109" i="6" s="1"/>
  <c r="BC45" i="2"/>
  <c r="R195" i="6" s="1"/>
  <c r="BC47" i="2"/>
  <c r="R139" i="6" s="1"/>
  <c r="AR47" i="2"/>
  <c r="AR45" i="2"/>
  <c r="BF47" i="2"/>
  <c r="BE47" i="2"/>
  <c r="AO46" i="2"/>
  <c r="H109" i="6" s="1"/>
  <c r="AY45" i="2"/>
  <c r="P195" i="6" s="1"/>
  <c r="AX46" i="2"/>
  <c r="AQ46" i="2"/>
  <c r="N109" i="6" l="1"/>
  <c r="AY46" i="2"/>
  <c r="P109" i="6" s="1"/>
  <c r="AR46" i="2"/>
  <c r="BC46" i="2"/>
  <c r="R109" i="6" s="1"/>
  <c r="BF45" i="2"/>
  <c r="BE45" i="2"/>
  <c r="BF46" i="2" l="1"/>
  <c r="BE46" i="2"/>
  <c r="S174" i="6"/>
  <c r="B174" i="6"/>
  <c r="A174" i="6"/>
  <c r="S25" i="6"/>
  <c r="B25" i="6"/>
  <c r="A25" i="6"/>
  <c r="S173" i="6"/>
  <c r="B173" i="6"/>
  <c r="A173" i="6"/>
  <c r="S15" i="6"/>
  <c r="E15" i="6"/>
  <c r="B15" i="6"/>
  <c r="A15" i="6"/>
  <c r="S178" i="6"/>
  <c r="B178" i="6"/>
  <c r="A178" i="6"/>
  <c r="S19" i="6"/>
  <c r="E19" i="6"/>
  <c r="B19" i="6"/>
  <c r="A19" i="6"/>
  <c r="S150" i="6"/>
  <c r="B150" i="6"/>
  <c r="A150" i="6"/>
  <c r="S21" i="6"/>
  <c r="B21" i="6"/>
  <c r="A21" i="6"/>
  <c r="S136" i="6"/>
  <c r="B136" i="6"/>
  <c r="A136" i="6"/>
  <c r="S20" i="6"/>
  <c r="B20" i="6"/>
  <c r="A20" i="6"/>
  <c r="S165" i="6"/>
  <c r="B165" i="6"/>
  <c r="A165" i="6"/>
  <c r="S24" i="6"/>
  <c r="B24" i="6"/>
  <c r="A24" i="6"/>
  <c r="S166" i="6"/>
  <c r="B166" i="6"/>
  <c r="A166" i="6"/>
  <c r="BA43" i="2"/>
  <c r="AZ43" i="2"/>
  <c r="AV43" i="2"/>
  <c r="AD43" i="2"/>
  <c r="AF43" i="2" s="1"/>
  <c r="Z43" i="2"/>
  <c r="X43" i="2"/>
  <c r="E174" i="6" s="1"/>
  <c r="S43" i="2"/>
  <c r="U43" i="2" s="1"/>
  <c r="E43" i="2"/>
  <c r="G43" i="2" s="1"/>
  <c r="C43" i="2"/>
  <c r="B43" i="2"/>
  <c r="A43" i="2"/>
  <c r="BA42" i="2"/>
  <c r="AZ42" i="2"/>
  <c r="AV42" i="2"/>
  <c r="AF42" i="2"/>
  <c r="AE42" i="2"/>
  <c r="AD42" i="2"/>
  <c r="X42" i="2"/>
  <c r="Z42" i="2" s="1"/>
  <c r="T42" i="2"/>
  <c r="S42" i="2"/>
  <c r="E42" i="2"/>
  <c r="G42" i="2" s="1"/>
  <c r="C42" i="2"/>
  <c r="B42" i="2"/>
  <c r="A42" i="2"/>
  <c r="BA41" i="2"/>
  <c r="AZ41" i="2"/>
  <c r="AV41" i="2"/>
  <c r="AF41" i="2"/>
  <c r="AD41" i="2"/>
  <c r="AE41" i="2" s="1"/>
  <c r="X41" i="2"/>
  <c r="Z41" i="2" s="1"/>
  <c r="U41" i="2"/>
  <c r="S41" i="2"/>
  <c r="T41" i="2" s="1"/>
  <c r="E41" i="2"/>
  <c r="G41" i="2" s="1"/>
  <c r="C41" i="2"/>
  <c r="D41" i="2" s="1"/>
  <c r="B41" i="2"/>
  <c r="A41" i="2"/>
  <c r="BA40" i="2"/>
  <c r="AZ40" i="2"/>
  <c r="AV40" i="2"/>
  <c r="AD40" i="2"/>
  <c r="AF40" i="2" s="1"/>
  <c r="X40" i="2"/>
  <c r="Y40" i="2" s="1"/>
  <c r="F15" i="6" s="1"/>
  <c r="S40" i="2"/>
  <c r="T40" i="2" s="1"/>
  <c r="O40" i="2"/>
  <c r="P40" i="2" s="1"/>
  <c r="D15" i="6" s="1"/>
  <c r="G40" i="2"/>
  <c r="H40" i="2" s="1"/>
  <c r="E40" i="2"/>
  <c r="F40" i="2" s="1"/>
  <c r="C40" i="2"/>
  <c r="D40" i="2" s="1"/>
  <c r="B40" i="2"/>
  <c r="A40" i="2"/>
  <c r="BA39" i="2"/>
  <c r="AZ39" i="2"/>
  <c r="AV39" i="2"/>
  <c r="AD39" i="2"/>
  <c r="AE39" i="2" s="1"/>
  <c r="Z39" i="2"/>
  <c r="Y39" i="2"/>
  <c r="F178" i="6" s="1"/>
  <c r="X39" i="2"/>
  <c r="E178" i="6" s="1"/>
  <c r="S39" i="2"/>
  <c r="T39" i="2" s="1"/>
  <c r="F39" i="2"/>
  <c r="E39" i="2"/>
  <c r="G39" i="2" s="1"/>
  <c r="H39" i="2" s="1"/>
  <c r="C39" i="2"/>
  <c r="D39" i="2" s="1"/>
  <c r="B39" i="2"/>
  <c r="A39" i="2"/>
  <c r="BA38" i="2"/>
  <c r="AZ38" i="2"/>
  <c r="AV38" i="2"/>
  <c r="AD38" i="2"/>
  <c r="AF38" i="2" s="1"/>
  <c r="AG38" i="2" s="1"/>
  <c r="X38" i="2"/>
  <c r="Y38" i="2" s="1"/>
  <c r="F19" i="6" s="1"/>
  <c r="T38" i="2"/>
  <c r="S38" i="2"/>
  <c r="E38" i="2"/>
  <c r="F38" i="2" s="1"/>
  <c r="C38" i="2"/>
  <c r="D38" i="2" s="1"/>
  <c r="B38" i="2"/>
  <c r="A38" i="2"/>
  <c r="BA37" i="2"/>
  <c r="AZ37" i="2"/>
  <c r="AV37" i="2"/>
  <c r="AD37" i="2"/>
  <c r="AE37" i="2" s="1"/>
  <c r="X37" i="2"/>
  <c r="Z37" i="2" s="1"/>
  <c r="S37" i="2"/>
  <c r="T37" i="2" s="1"/>
  <c r="E37" i="2"/>
  <c r="F37" i="2" s="1"/>
  <c r="C37" i="2"/>
  <c r="D37" i="2" s="1"/>
  <c r="B37" i="2"/>
  <c r="A37" i="2"/>
  <c r="BA36" i="2"/>
  <c r="AZ36" i="2"/>
  <c r="AV36" i="2"/>
  <c r="AD36" i="2"/>
  <c r="AE36" i="2" s="1"/>
  <c r="X36" i="2"/>
  <c r="Y36" i="2" s="1"/>
  <c r="F21" i="6" s="1"/>
  <c r="S36" i="2"/>
  <c r="T36" i="2" s="1"/>
  <c r="E36" i="2"/>
  <c r="F36" i="2" s="1"/>
  <c r="C36" i="2"/>
  <c r="D36" i="2" s="1"/>
  <c r="B36" i="2"/>
  <c r="A36" i="2"/>
  <c r="BA35" i="2"/>
  <c r="AZ35" i="2"/>
  <c r="AV35" i="2"/>
  <c r="AD35" i="2"/>
  <c r="AE35" i="2" s="1"/>
  <c r="X35" i="2"/>
  <c r="Y35" i="2" s="1"/>
  <c r="F136" i="6" s="1"/>
  <c r="S35" i="2"/>
  <c r="T35" i="2" s="1"/>
  <c r="G35" i="2"/>
  <c r="H35" i="2" s="1"/>
  <c r="E35" i="2"/>
  <c r="F35" i="2" s="1"/>
  <c r="C35" i="2"/>
  <c r="D35" i="2" s="1"/>
  <c r="B35" i="2"/>
  <c r="A35" i="2"/>
  <c r="BA34" i="2"/>
  <c r="AZ34" i="2"/>
  <c r="AV34" i="2"/>
  <c r="AD34" i="2"/>
  <c r="AE34" i="2" s="1"/>
  <c r="X34" i="2"/>
  <c r="Y34" i="2" s="1"/>
  <c r="F20" i="6" s="1"/>
  <c r="S34" i="2"/>
  <c r="T34" i="2" s="1"/>
  <c r="E34" i="2"/>
  <c r="F34" i="2" s="1"/>
  <c r="C34" i="2"/>
  <c r="D34" i="2" s="1"/>
  <c r="B34" i="2"/>
  <c r="A34" i="2"/>
  <c r="BA33" i="2"/>
  <c r="AZ33" i="2"/>
  <c r="AV33" i="2"/>
  <c r="AD33" i="2"/>
  <c r="AE33" i="2" s="1"/>
  <c r="X33" i="2"/>
  <c r="Y33" i="2" s="1"/>
  <c r="F165" i="6" s="1"/>
  <c r="S33" i="2"/>
  <c r="T33" i="2" s="1"/>
  <c r="E33" i="2"/>
  <c r="F33" i="2" s="1"/>
  <c r="C33" i="2"/>
  <c r="J33" i="2" s="1"/>
  <c r="B33" i="2"/>
  <c r="A33" i="2"/>
  <c r="BA32" i="2"/>
  <c r="AZ32" i="2"/>
  <c r="AV32" i="2"/>
  <c r="AD32" i="2"/>
  <c r="AE32" i="2" s="1"/>
  <c r="X32" i="2"/>
  <c r="Y32" i="2" s="1"/>
  <c r="F24" i="6" s="1"/>
  <c r="S32" i="2"/>
  <c r="E32" i="2"/>
  <c r="G32" i="2" s="1"/>
  <c r="C32" i="2"/>
  <c r="J32" i="2" s="1"/>
  <c r="L32" i="2" s="1"/>
  <c r="M32" i="2" s="1"/>
  <c r="B32" i="2"/>
  <c r="A32" i="2"/>
  <c r="BA31" i="2"/>
  <c r="AZ31" i="2"/>
  <c r="AV31" i="2"/>
  <c r="AD31" i="2"/>
  <c r="AF31" i="2" s="1"/>
  <c r="X31" i="2"/>
  <c r="Z31" i="2" s="1"/>
  <c r="S31" i="2"/>
  <c r="U31" i="2" s="1"/>
  <c r="E31" i="2"/>
  <c r="G31" i="2" s="1"/>
  <c r="C31" i="2"/>
  <c r="J31" i="2" s="1"/>
  <c r="L31" i="2" s="1"/>
  <c r="M31" i="2" s="1"/>
  <c r="B31" i="2"/>
  <c r="A31" i="2"/>
  <c r="S213" i="6"/>
  <c r="B213" i="6"/>
  <c r="A213" i="6"/>
  <c r="S55" i="6"/>
  <c r="E55" i="6"/>
  <c r="B55" i="6"/>
  <c r="A55" i="6"/>
  <c r="S212" i="6"/>
  <c r="B212" i="6"/>
  <c r="A212" i="6"/>
  <c r="S63" i="6"/>
  <c r="B63" i="6"/>
  <c r="A63" i="6"/>
  <c r="S196" i="6"/>
  <c r="B196" i="6"/>
  <c r="A196" i="6"/>
  <c r="S54" i="6"/>
  <c r="B54" i="6"/>
  <c r="A54" i="6"/>
  <c r="S182" i="6"/>
  <c r="E182" i="6"/>
  <c r="B182" i="6"/>
  <c r="A182" i="6"/>
  <c r="S52" i="6"/>
  <c r="B52" i="6"/>
  <c r="A52" i="6"/>
  <c r="S156" i="6"/>
  <c r="B156" i="6"/>
  <c r="A156" i="6"/>
  <c r="S53" i="6"/>
  <c r="B53" i="6"/>
  <c r="A53" i="6"/>
  <c r="S208" i="6"/>
  <c r="B208" i="6"/>
  <c r="A208" i="6"/>
  <c r="S51" i="6"/>
  <c r="B51" i="6"/>
  <c r="A51" i="6"/>
  <c r="S149" i="6"/>
  <c r="B149" i="6"/>
  <c r="A149" i="6"/>
  <c r="BA29" i="2"/>
  <c r="AZ29" i="2"/>
  <c r="AV29" i="2"/>
  <c r="AD29" i="2"/>
  <c r="AF29" i="2" s="1"/>
  <c r="X29" i="2"/>
  <c r="Z29" i="2" s="1"/>
  <c r="S29" i="2"/>
  <c r="U29" i="2" s="1"/>
  <c r="E29" i="2"/>
  <c r="G29" i="2" s="1"/>
  <c r="C29" i="2"/>
  <c r="D29" i="2" s="1"/>
  <c r="B29" i="2"/>
  <c r="A29" i="2"/>
  <c r="BA28" i="2"/>
  <c r="AZ28" i="2"/>
  <c r="AV28" i="2"/>
  <c r="AD28" i="2"/>
  <c r="AF28" i="2" s="1"/>
  <c r="X28" i="2"/>
  <c r="Z28" i="2" s="1"/>
  <c r="S28" i="2"/>
  <c r="E28" i="2"/>
  <c r="G28" i="2" s="1"/>
  <c r="C28" i="2"/>
  <c r="D28" i="2" s="1"/>
  <c r="B28" i="2"/>
  <c r="A28" i="2"/>
  <c r="BA27" i="2"/>
  <c r="AZ27" i="2"/>
  <c r="AV27" i="2"/>
  <c r="AD27" i="2"/>
  <c r="AF27" i="2" s="1"/>
  <c r="X27" i="2"/>
  <c r="Z27" i="2" s="1"/>
  <c r="S27" i="2"/>
  <c r="U27" i="2" s="1"/>
  <c r="J27" i="2"/>
  <c r="L27" i="2" s="1"/>
  <c r="M27" i="2" s="1"/>
  <c r="E27" i="2"/>
  <c r="G27" i="2" s="1"/>
  <c r="C27" i="2"/>
  <c r="D27" i="2" s="1"/>
  <c r="B27" i="2"/>
  <c r="A27" i="2"/>
  <c r="BA26" i="2"/>
  <c r="AZ26" i="2"/>
  <c r="AV26" i="2"/>
  <c r="AD26" i="2"/>
  <c r="AF26" i="2" s="1"/>
  <c r="X26" i="2"/>
  <c r="Z26" i="2" s="1"/>
  <c r="S26" i="2"/>
  <c r="E26" i="2"/>
  <c r="G26" i="2" s="1"/>
  <c r="C26" i="2"/>
  <c r="D26" i="2" s="1"/>
  <c r="B26" i="2"/>
  <c r="A26" i="2"/>
  <c r="BA25" i="2"/>
  <c r="AZ25" i="2"/>
  <c r="AV25" i="2"/>
  <c r="AD25" i="2"/>
  <c r="AF25" i="2" s="1"/>
  <c r="X25" i="2"/>
  <c r="Z25" i="2" s="1"/>
  <c r="S25" i="2"/>
  <c r="U25" i="2" s="1"/>
  <c r="E25" i="2"/>
  <c r="G25" i="2" s="1"/>
  <c r="C25" i="2"/>
  <c r="D25" i="2" s="1"/>
  <c r="B25" i="2"/>
  <c r="A25" i="2"/>
  <c r="BA24" i="2"/>
  <c r="AZ24" i="2"/>
  <c r="AV24" i="2"/>
  <c r="AD24" i="2"/>
  <c r="AF24" i="2" s="1"/>
  <c r="X24" i="2"/>
  <c r="Z24" i="2" s="1"/>
  <c r="S24" i="2"/>
  <c r="E24" i="2"/>
  <c r="G24" i="2" s="1"/>
  <c r="C24" i="2"/>
  <c r="D24" i="2" s="1"/>
  <c r="B24" i="2"/>
  <c r="A24" i="2"/>
  <c r="BA23" i="2"/>
  <c r="AZ23" i="2"/>
  <c r="AV23" i="2"/>
  <c r="AD23" i="2"/>
  <c r="X23" i="2"/>
  <c r="S23" i="2"/>
  <c r="J23" i="2"/>
  <c r="E23" i="2"/>
  <c r="D23" i="2"/>
  <c r="C23" i="2"/>
  <c r="B23" i="2"/>
  <c r="A23" i="2"/>
  <c r="BA22" i="2"/>
  <c r="AZ22" i="2"/>
  <c r="AV22" i="2"/>
  <c r="AD22" i="2"/>
  <c r="AF22" i="2" s="1"/>
  <c r="AG22" i="2" s="1"/>
  <c r="X22" i="2"/>
  <c r="Z22" i="2" s="1"/>
  <c r="T22" i="2"/>
  <c r="S22" i="2"/>
  <c r="E22" i="2"/>
  <c r="G22" i="2" s="1"/>
  <c r="H22" i="2" s="1"/>
  <c r="D22" i="2"/>
  <c r="C22" i="2"/>
  <c r="J22" i="2" s="1"/>
  <c r="L22" i="2" s="1"/>
  <c r="M22" i="2" s="1"/>
  <c r="B22" i="2"/>
  <c r="A22" i="2"/>
  <c r="BA21" i="2"/>
  <c r="AZ21" i="2"/>
  <c r="AV21" i="2"/>
  <c r="AD21" i="2"/>
  <c r="AF21" i="2" s="1"/>
  <c r="X21" i="2"/>
  <c r="Z21" i="2" s="1"/>
  <c r="S21" i="2"/>
  <c r="U21" i="2" s="1"/>
  <c r="J21" i="2"/>
  <c r="L21" i="2" s="1"/>
  <c r="M21" i="2" s="1"/>
  <c r="E21" i="2"/>
  <c r="G21" i="2" s="1"/>
  <c r="H21" i="2" s="1"/>
  <c r="C21" i="2"/>
  <c r="D21" i="2" s="1"/>
  <c r="B21" i="2"/>
  <c r="A21" i="2"/>
  <c r="BA20" i="2"/>
  <c r="AZ20" i="2"/>
  <c r="AV20" i="2"/>
  <c r="AD20" i="2"/>
  <c r="AF20" i="2" s="1"/>
  <c r="AG20" i="2" s="1"/>
  <c r="X20" i="2"/>
  <c r="Z20" i="2" s="1"/>
  <c r="S20" i="2"/>
  <c r="T20" i="2" s="1"/>
  <c r="K20" i="2"/>
  <c r="J20" i="2"/>
  <c r="L20" i="2" s="1"/>
  <c r="M20" i="2" s="1"/>
  <c r="E20" i="2"/>
  <c r="G20" i="2" s="1"/>
  <c r="H20" i="2" s="1"/>
  <c r="D20" i="2"/>
  <c r="C20" i="2"/>
  <c r="B20" i="2"/>
  <c r="A20" i="2"/>
  <c r="BA19" i="2"/>
  <c r="AZ19" i="2"/>
  <c r="AV19" i="2"/>
  <c r="AD19" i="2"/>
  <c r="AF19" i="2" s="1"/>
  <c r="X19" i="2"/>
  <c r="Z19" i="2" s="1"/>
  <c r="S19" i="2"/>
  <c r="U19" i="2" s="1"/>
  <c r="E19" i="2"/>
  <c r="G19" i="2" s="1"/>
  <c r="H19" i="2" s="1"/>
  <c r="C19" i="2"/>
  <c r="J19" i="2" s="1"/>
  <c r="L19" i="2" s="1"/>
  <c r="M19" i="2" s="1"/>
  <c r="B19" i="2"/>
  <c r="A19" i="2"/>
  <c r="BA18" i="2"/>
  <c r="AZ18" i="2"/>
  <c r="AV18" i="2"/>
  <c r="AD18" i="2"/>
  <c r="AF18" i="2" s="1"/>
  <c r="AG18" i="2" s="1"/>
  <c r="X18" i="2"/>
  <c r="Z18" i="2" s="1"/>
  <c r="S18" i="2"/>
  <c r="T18" i="2" s="1"/>
  <c r="J18" i="2"/>
  <c r="L18" i="2" s="1"/>
  <c r="M18" i="2" s="1"/>
  <c r="E18" i="2"/>
  <c r="G18" i="2" s="1"/>
  <c r="H18" i="2" s="1"/>
  <c r="D18" i="2"/>
  <c r="C18" i="2"/>
  <c r="B18" i="2"/>
  <c r="A18" i="2"/>
  <c r="BA17" i="2"/>
  <c r="AZ17" i="2"/>
  <c r="AV17" i="2"/>
  <c r="AD17" i="2"/>
  <c r="AF17" i="2" s="1"/>
  <c r="X17" i="2"/>
  <c r="Z17" i="2" s="1"/>
  <c r="S17" i="2"/>
  <c r="U17" i="2" s="1"/>
  <c r="E17" i="2"/>
  <c r="G17" i="2" s="1"/>
  <c r="O17" i="2" s="1"/>
  <c r="C149" i="6" s="1"/>
  <c r="C17" i="2"/>
  <c r="J17" i="2" s="1"/>
  <c r="B17" i="2"/>
  <c r="A17" i="2"/>
  <c r="L17" i="2" l="1"/>
  <c r="M17" i="2" s="1"/>
  <c r="K17" i="2"/>
  <c r="U37" i="2"/>
  <c r="AE40" i="2"/>
  <c r="E165" i="6"/>
  <c r="E51" i="6"/>
  <c r="AE43" i="2"/>
  <c r="D32" i="2"/>
  <c r="J26" i="2"/>
  <c r="L26" i="2" s="1"/>
  <c r="M26" i="2" s="1"/>
  <c r="E213" i="6"/>
  <c r="AF33" i="2"/>
  <c r="AG33" i="2" s="1"/>
  <c r="G36" i="2"/>
  <c r="H36" i="2" s="1"/>
  <c r="Y37" i="2"/>
  <c r="F150" i="6" s="1"/>
  <c r="AE38" i="2"/>
  <c r="AF39" i="2"/>
  <c r="Z33" i="2"/>
  <c r="AA33" i="2" s="1"/>
  <c r="J29" i="2"/>
  <c r="L29" i="2" s="1"/>
  <c r="M29" i="2" s="1"/>
  <c r="E54" i="6"/>
  <c r="J36" i="2"/>
  <c r="K36" i="2" s="1"/>
  <c r="E20" i="6"/>
  <c r="C15" i="6"/>
  <c r="F22" i="2"/>
  <c r="E208" i="6"/>
  <c r="D31" i="2"/>
  <c r="AF37" i="2"/>
  <c r="Y22" i="2"/>
  <c r="F52" i="6" s="1"/>
  <c r="E196" i="6"/>
  <c r="J35" i="2"/>
  <c r="K35" i="2" s="1"/>
  <c r="Z36" i="2"/>
  <c r="AA36" i="2" s="1"/>
  <c r="E136" i="6"/>
  <c r="J25" i="2"/>
  <c r="L25" i="2" s="1"/>
  <c r="M25" i="2" s="1"/>
  <c r="E53" i="6"/>
  <c r="F42" i="2"/>
  <c r="D19" i="2"/>
  <c r="AH21" i="2"/>
  <c r="I156" i="6" s="1"/>
  <c r="AE22" i="2"/>
  <c r="J28" i="2"/>
  <c r="L28" i="2" s="1"/>
  <c r="M28" i="2" s="1"/>
  <c r="F41" i="2"/>
  <c r="F43" i="2"/>
  <c r="E173" i="6"/>
  <c r="U28" i="2"/>
  <c r="V28" i="2" s="1"/>
  <c r="E63" i="6"/>
  <c r="Z35" i="2"/>
  <c r="AA35" i="2" s="1"/>
  <c r="J41" i="2"/>
  <c r="K41" i="2" s="1"/>
  <c r="E21" i="6"/>
  <c r="Y18" i="2"/>
  <c r="F51" i="6" s="1"/>
  <c r="E156" i="6"/>
  <c r="E166" i="6"/>
  <c r="T43" i="2"/>
  <c r="E25" i="6"/>
  <c r="D17" i="2"/>
  <c r="F18" i="2"/>
  <c r="AH19" i="2"/>
  <c r="I208" i="6" s="1"/>
  <c r="AE20" i="2"/>
  <c r="J24" i="2"/>
  <c r="L24" i="2" s="1"/>
  <c r="M24" i="2" s="1"/>
  <c r="E212" i="6"/>
  <c r="G38" i="2"/>
  <c r="Y42" i="2"/>
  <c r="F25" i="6" s="1"/>
  <c r="E150" i="6"/>
  <c r="G33" i="2"/>
  <c r="O33" i="2" s="1"/>
  <c r="C165" i="6" s="1"/>
  <c r="AF34" i="2"/>
  <c r="AG34" i="2" s="1"/>
  <c r="Y41" i="2"/>
  <c r="F173" i="6" s="1"/>
  <c r="E24" i="6"/>
  <c r="U24" i="2"/>
  <c r="AJ24" i="2" s="1"/>
  <c r="K54" i="6" s="1"/>
  <c r="E52" i="6"/>
  <c r="E149" i="6"/>
  <c r="Y43" i="2"/>
  <c r="F174" i="6" s="1"/>
  <c r="AJ31" i="2"/>
  <c r="K166" i="6" s="1"/>
  <c r="V31" i="2"/>
  <c r="K33" i="2"/>
  <c r="L33" i="2"/>
  <c r="M33" i="2" s="1"/>
  <c r="AA31" i="2"/>
  <c r="O31" i="2"/>
  <c r="C166" i="6" s="1"/>
  <c r="H31" i="2"/>
  <c r="AH31" i="2"/>
  <c r="AG31" i="2"/>
  <c r="H32" i="2"/>
  <c r="O32" i="2"/>
  <c r="C24" i="6" s="1"/>
  <c r="P33" i="2"/>
  <c r="D165" i="6" s="1"/>
  <c r="H42" i="2"/>
  <c r="O42" i="2"/>
  <c r="C25" i="6" s="1"/>
  <c r="D43" i="2"/>
  <c r="J43" i="2"/>
  <c r="AF32" i="2"/>
  <c r="U33" i="2"/>
  <c r="U32" i="2" s="1"/>
  <c r="AH34" i="2"/>
  <c r="I20" i="6" s="1"/>
  <c r="L35" i="2"/>
  <c r="M35" i="2" s="1"/>
  <c r="U35" i="2"/>
  <c r="U36" i="2" s="1"/>
  <c r="AF35" i="2"/>
  <c r="G37" i="2"/>
  <c r="L41" i="2"/>
  <c r="M41" i="2" s="1"/>
  <c r="AA41" i="2"/>
  <c r="V41" i="2"/>
  <c r="U42" i="2"/>
  <c r="AJ41" i="2"/>
  <c r="K173" i="6" s="1"/>
  <c r="F31" i="2"/>
  <c r="K31" i="2"/>
  <c r="T31" i="2"/>
  <c r="Y31" i="2"/>
  <c r="F166" i="6" s="1"/>
  <c r="AE31" i="2"/>
  <c r="F32" i="2"/>
  <c r="K32" i="2"/>
  <c r="T32" i="2"/>
  <c r="Z32" i="2"/>
  <c r="D33" i="2"/>
  <c r="G34" i="2"/>
  <c r="Z34" i="2"/>
  <c r="O35" i="2"/>
  <c r="C136" i="6" s="1"/>
  <c r="L36" i="2"/>
  <c r="M36" i="2" s="1"/>
  <c r="AF36" i="2"/>
  <c r="J37" i="2"/>
  <c r="Z38" i="2"/>
  <c r="J39" i="2"/>
  <c r="U39" i="2"/>
  <c r="Q40" i="2"/>
  <c r="R40" i="2" s="1"/>
  <c r="Z40" i="2"/>
  <c r="H41" i="2"/>
  <c r="O41" i="2"/>
  <c r="C173" i="6" s="1"/>
  <c r="AG43" i="2"/>
  <c r="AH43" i="2"/>
  <c r="I174" i="6" s="1"/>
  <c r="AA37" i="2"/>
  <c r="AG41" i="2"/>
  <c r="AH41" i="2"/>
  <c r="I173" i="6" s="1"/>
  <c r="J34" i="2"/>
  <c r="O36" i="2"/>
  <c r="C21" i="6" s="1"/>
  <c r="V37" i="2"/>
  <c r="AJ37" i="2"/>
  <c r="K150" i="6" s="1"/>
  <c r="AG37" i="2"/>
  <c r="AH37" i="2"/>
  <c r="AG39" i="2"/>
  <c r="AH39" i="2"/>
  <c r="I178" i="6" s="1"/>
  <c r="AG40" i="2"/>
  <c r="AL40" i="2"/>
  <c r="AA42" i="2"/>
  <c r="O39" i="2"/>
  <c r="C178" i="6" s="1"/>
  <c r="AA39" i="2"/>
  <c r="J40" i="2"/>
  <c r="D42" i="2"/>
  <c r="J42" i="2"/>
  <c r="AG42" i="2"/>
  <c r="AH42" i="2"/>
  <c r="I25" i="6" s="1"/>
  <c r="AA43" i="2"/>
  <c r="V43" i="2"/>
  <c r="AJ43" i="2"/>
  <c r="K174" i="6" s="1"/>
  <c r="J38" i="2"/>
  <c r="H43" i="2"/>
  <c r="O43" i="2"/>
  <c r="C174" i="6" s="1"/>
  <c r="AG26" i="2"/>
  <c r="AH26" i="2"/>
  <c r="AJ28" i="2"/>
  <c r="K55" i="6" s="1"/>
  <c r="AA29" i="2"/>
  <c r="H25" i="2"/>
  <c r="O25" i="2"/>
  <c r="C196" i="6" s="1"/>
  <c r="V27" i="2"/>
  <c r="AJ27" i="2"/>
  <c r="K212" i="6" s="1"/>
  <c r="H29" i="2"/>
  <c r="O29" i="2"/>
  <c r="C213" i="6" s="1"/>
  <c r="AG24" i="2"/>
  <c r="AH24" i="2"/>
  <c r="U26" i="2"/>
  <c r="AA27" i="2"/>
  <c r="H28" i="2"/>
  <c r="O28" i="2"/>
  <c r="C55" i="6" s="1"/>
  <c r="AG28" i="2"/>
  <c r="AH28" i="2"/>
  <c r="I55" i="6" s="1"/>
  <c r="AA25" i="2"/>
  <c r="H26" i="2"/>
  <c r="O26" i="2"/>
  <c r="C63" i="6" s="1"/>
  <c r="AA24" i="2"/>
  <c r="AG25" i="2"/>
  <c r="AH25" i="2"/>
  <c r="I196" i="6" s="1"/>
  <c r="AA28" i="2"/>
  <c r="AG29" i="2"/>
  <c r="AH29" i="2"/>
  <c r="I213" i="6" s="1"/>
  <c r="H24" i="2"/>
  <c r="O24" i="2"/>
  <c r="C54" i="6" s="1"/>
  <c r="V25" i="2"/>
  <c r="AJ25" i="2"/>
  <c r="K196" i="6" s="1"/>
  <c r="AA26" i="2"/>
  <c r="H27" i="2"/>
  <c r="O27" i="2"/>
  <c r="C212" i="6" s="1"/>
  <c r="AG27" i="2"/>
  <c r="AH27" i="2"/>
  <c r="V29" i="2"/>
  <c r="AJ29" i="2"/>
  <c r="K213" i="6" s="1"/>
  <c r="F24" i="2"/>
  <c r="K24" i="2"/>
  <c r="T24" i="2"/>
  <c r="Y24" i="2"/>
  <c r="F54" i="6" s="1"/>
  <c r="AE24" i="2"/>
  <c r="F25" i="2"/>
  <c r="K25" i="2"/>
  <c r="T25" i="2"/>
  <c r="Y25" i="2"/>
  <c r="F196" i="6" s="1"/>
  <c r="AE25" i="2"/>
  <c r="F26" i="2"/>
  <c r="K26" i="2"/>
  <c r="T26" i="2"/>
  <c r="Y26" i="2"/>
  <c r="F63" i="6" s="1"/>
  <c r="AE26" i="2"/>
  <c r="F27" i="2"/>
  <c r="K27" i="2"/>
  <c r="T27" i="2"/>
  <c r="Y27" i="2"/>
  <c r="F212" i="6" s="1"/>
  <c r="AE27" i="2"/>
  <c r="F28" i="2"/>
  <c r="K28" i="2"/>
  <c r="T28" i="2"/>
  <c r="Y28" i="2"/>
  <c r="F55" i="6" s="1"/>
  <c r="AE28" i="2"/>
  <c r="F29" i="2"/>
  <c r="K29" i="2"/>
  <c r="T29" i="2"/>
  <c r="Y29" i="2"/>
  <c r="F213" i="6" s="1"/>
  <c r="AE29" i="2"/>
  <c r="Q17" i="2"/>
  <c r="R17" i="2" s="1"/>
  <c r="P17" i="2"/>
  <c r="D149" i="6" s="1"/>
  <c r="V17" i="2"/>
  <c r="AJ17" i="2"/>
  <c r="K149" i="6" s="1"/>
  <c r="O19" i="2"/>
  <c r="C208" i="6" s="1"/>
  <c r="V21" i="2"/>
  <c r="AJ21" i="2"/>
  <c r="K156" i="6" s="1"/>
  <c r="F17" i="2"/>
  <c r="T17" i="2"/>
  <c r="AE17" i="2"/>
  <c r="F19" i="2"/>
  <c r="Y19" i="2"/>
  <c r="F208" i="6" s="1"/>
  <c r="H17" i="2"/>
  <c r="AS17" i="2"/>
  <c r="AA17" i="2"/>
  <c r="AH17" i="2"/>
  <c r="I149" i="6" s="1"/>
  <c r="K18" i="2"/>
  <c r="AE18" i="2"/>
  <c r="V19" i="2"/>
  <c r="AJ19" i="2"/>
  <c r="K208" i="6" s="1"/>
  <c r="AG19" i="2"/>
  <c r="AI19" i="2" s="1"/>
  <c r="J208" i="6" s="1"/>
  <c r="F20" i="2"/>
  <c r="Y20" i="2"/>
  <c r="F53" i="6" s="1"/>
  <c r="O21" i="2"/>
  <c r="C156" i="6" s="1"/>
  <c r="AA21" i="2"/>
  <c r="K22" i="2"/>
  <c r="U23" i="2"/>
  <c r="T23" i="2"/>
  <c r="Y17" i="2"/>
  <c r="F149" i="6" s="1"/>
  <c r="O18" i="2"/>
  <c r="C51" i="6" s="1"/>
  <c r="AA18" i="2"/>
  <c r="AH18" i="2"/>
  <c r="K19" i="2"/>
  <c r="T19" i="2"/>
  <c r="AE19" i="2"/>
  <c r="U20" i="2"/>
  <c r="F21" i="2"/>
  <c r="Y21" i="2"/>
  <c r="F156" i="6" s="1"/>
  <c r="O22" i="2"/>
  <c r="C52" i="6" s="1"/>
  <c r="AA22" i="2"/>
  <c r="AH22" i="2"/>
  <c r="I52" i="6" s="1"/>
  <c r="G23" i="2"/>
  <c r="F23" i="2"/>
  <c r="Z23" i="2"/>
  <c r="Y23" i="2"/>
  <c r="F182" i="6" s="1"/>
  <c r="AG21" i="2"/>
  <c r="L23" i="2"/>
  <c r="M23" i="2" s="1"/>
  <c r="K23" i="2"/>
  <c r="AF23" i="2"/>
  <c r="AE23" i="2"/>
  <c r="AG17" i="2"/>
  <c r="AA19" i="2"/>
  <c r="U18" i="2"/>
  <c r="O20" i="2"/>
  <c r="C53" i="6" s="1"/>
  <c r="AA20" i="2"/>
  <c r="AH20" i="2"/>
  <c r="K21" i="2"/>
  <c r="T21" i="2"/>
  <c r="AE21" i="2"/>
  <c r="U22" i="2"/>
  <c r="AW33" i="2"/>
  <c r="AP33" i="2"/>
  <c r="M165" i="6" l="1"/>
  <c r="O165" i="6"/>
  <c r="AI24" i="2"/>
  <c r="J54" i="6" s="1"/>
  <c r="I54" i="6"/>
  <c r="AI31" i="2"/>
  <c r="J166" i="6" s="1"/>
  <c r="I166" i="6"/>
  <c r="AI20" i="2"/>
  <c r="J53" i="6" s="1"/>
  <c r="I53" i="6"/>
  <c r="AI37" i="2"/>
  <c r="J150" i="6" s="1"/>
  <c r="I150" i="6"/>
  <c r="H38" i="2"/>
  <c r="O38" i="2"/>
  <c r="V24" i="2"/>
  <c r="AK24" i="2" s="1"/>
  <c r="L54" i="6" s="1"/>
  <c r="H33" i="2"/>
  <c r="AL17" i="2"/>
  <c r="AI27" i="2"/>
  <c r="J212" i="6" s="1"/>
  <c r="I212" i="6"/>
  <c r="AI18" i="2"/>
  <c r="J51" i="6" s="1"/>
  <c r="I51" i="6"/>
  <c r="AI26" i="2"/>
  <c r="J63" i="6" s="1"/>
  <c r="I63" i="6"/>
  <c r="AH33" i="2"/>
  <c r="AI21" i="2"/>
  <c r="J156" i="6" s="1"/>
  <c r="Q33" i="2"/>
  <c r="BD33" i="2"/>
  <c r="K42" i="2"/>
  <c r="L42" i="2"/>
  <c r="M42" i="2" s="1"/>
  <c r="AS40" i="2"/>
  <c r="AA40" i="2"/>
  <c r="AH40" i="2"/>
  <c r="AA38" i="2"/>
  <c r="AH38" i="2"/>
  <c r="I19" i="6" s="1"/>
  <c r="V36" i="2"/>
  <c r="AJ36" i="2"/>
  <c r="K21" i="6" s="1"/>
  <c r="H34" i="2"/>
  <c r="O34" i="2"/>
  <c r="C20" i="6" s="1"/>
  <c r="V35" i="2"/>
  <c r="AJ35" i="2"/>
  <c r="K136" i="6" s="1"/>
  <c r="P42" i="2"/>
  <c r="D25" i="6" s="1"/>
  <c r="Q42" i="2"/>
  <c r="Q31" i="2"/>
  <c r="P31" i="2"/>
  <c r="D166" i="6" s="1"/>
  <c r="AJ32" i="2"/>
  <c r="K24" i="6" s="1"/>
  <c r="V32" i="2"/>
  <c r="Q43" i="2"/>
  <c r="P43" i="2"/>
  <c r="D174" i="6" s="1"/>
  <c r="AK43" i="2"/>
  <c r="L174" i="6" s="1"/>
  <c r="AI42" i="2"/>
  <c r="J25" i="6" s="1"/>
  <c r="Q39" i="2"/>
  <c r="P39" i="2"/>
  <c r="D178" i="6" s="1"/>
  <c r="AI39" i="2"/>
  <c r="J178" i="6" s="1"/>
  <c r="P36" i="2"/>
  <c r="D21" i="6" s="1"/>
  <c r="Q36" i="2"/>
  <c r="K34" i="2"/>
  <c r="L34" i="2"/>
  <c r="M34" i="2" s="1"/>
  <c r="AL33" i="2"/>
  <c r="V42" i="2"/>
  <c r="AJ42" i="2"/>
  <c r="K25" i="6" s="1"/>
  <c r="AH32" i="2"/>
  <c r="AG32" i="2"/>
  <c r="Q32" i="2"/>
  <c r="R32" i="2" s="1"/>
  <c r="P32" i="2"/>
  <c r="D24" i="6" s="1"/>
  <c r="AK31" i="2"/>
  <c r="L166" i="6" s="1"/>
  <c r="V39" i="2"/>
  <c r="AJ39" i="2"/>
  <c r="K178" i="6" s="1"/>
  <c r="U40" i="2"/>
  <c r="P35" i="2"/>
  <c r="D136" i="6" s="1"/>
  <c r="Q35" i="2"/>
  <c r="AK41" i="2"/>
  <c r="L173" i="6" s="1"/>
  <c r="H37" i="2"/>
  <c r="O37" i="2"/>
  <c r="C150" i="6" s="1"/>
  <c r="L43" i="2"/>
  <c r="M43" i="2" s="1"/>
  <c r="K43" i="2"/>
  <c r="L40" i="2"/>
  <c r="M40" i="2" s="1"/>
  <c r="K40" i="2"/>
  <c r="Q41" i="2"/>
  <c r="P41" i="2"/>
  <c r="D173" i="6" s="1"/>
  <c r="K37" i="2"/>
  <c r="L37" i="2"/>
  <c r="M37" i="2" s="1"/>
  <c r="L38" i="2"/>
  <c r="M38" i="2" s="1"/>
  <c r="K38" i="2"/>
  <c r="AM40" i="2"/>
  <c r="U38" i="2"/>
  <c r="AK37" i="2"/>
  <c r="L150" i="6" s="1"/>
  <c r="AI41" i="2"/>
  <c r="J173" i="6" s="1"/>
  <c r="AI43" i="2"/>
  <c r="J174" i="6" s="1"/>
  <c r="K39" i="2"/>
  <c r="L39" i="2"/>
  <c r="M39" i="2" s="1"/>
  <c r="AG36" i="2"/>
  <c r="AH36" i="2"/>
  <c r="AL36" i="2"/>
  <c r="AA34" i="2"/>
  <c r="AI34" i="2" s="1"/>
  <c r="J20" i="6" s="1"/>
  <c r="AA32" i="2"/>
  <c r="AG35" i="2"/>
  <c r="AH35" i="2"/>
  <c r="I136" i="6" s="1"/>
  <c r="AN35" i="2"/>
  <c r="G136" i="6" s="1"/>
  <c r="BB33" i="2"/>
  <c r="Q165" i="6" s="1"/>
  <c r="V33" i="2"/>
  <c r="AJ33" i="2"/>
  <c r="U34" i="2"/>
  <c r="V26" i="2"/>
  <c r="AJ26" i="2"/>
  <c r="K63" i="6" s="1"/>
  <c r="AK29" i="2"/>
  <c r="L213" i="6" s="1"/>
  <c r="AK28" i="2"/>
  <c r="L55" i="6" s="1"/>
  <c r="Q24" i="2"/>
  <c r="P24" i="2"/>
  <c r="D54" i="6" s="1"/>
  <c r="AI25" i="2"/>
  <c r="J196" i="6" s="1"/>
  <c r="AK27" i="2"/>
  <c r="L212" i="6" s="1"/>
  <c r="Q28" i="2"/>
  <c r="P28" i="2"/>
  <c r="D55" i="6" s="1"/>
  <c r="Q27" i="2"/>
  <c r="P27" i="2"/>
  <c r="D212" i="6" s="1"/>
  <c r="Q29" i="2"/>
  <c r="P29" i="2"/>
  <c r="D213" i="6" s="1"/>
  <c r="AK25" i="2"/>
  <c r="L196" i="6" s="1"/>
  <c r="AI29" i="2"/>
  <c r="J213" i="6" s="1"/>
  <c r="Q26" i="2"/>
  <c r="P26" i="2"/>
  <c r="D63" i="6" s="1"/>
  <c r="AI28" i="2"/>
  <c r="J55" i="6" s="1"/>
  <c r="Q25" i="2"/>
  <c r="P25" i="2"/>
  <c r="D196" i="6" s="1"/>
  <c r="V22" i="2"/>
  <c r="AJ22" i="2"/>
  <c r="K52" i="6" s="1"/>
  <c r="V18" i="2"/>
  <c r="AJ18" i="2"/>
  <c r="K51" i="6" s="1"/>
  <c r="AA23" i="2"/>
  <c r="Q21" i="2"/>
  <c r="P21" i="2"/>
  <c r="D156" i="6" s="1"/>
  <c r="Q18" i="2"/>
  <c r="P18" i="2"/>
  <c r="D51" i="6" s="1"/>
  <c r="AT17" i="2"/>
  <c r="Q19" i="2"/>
  <c r="P19" i="2"/>
  <c r="D208" i="6" s="1"/>
  <c r="AG23" i="2"/>
  <c r="AH23" i="2"/>
  <c r="H23" i="2"/>
  <c r="O23" i="2"/>
  <c r="C182" i="6" s="1"/>
  <c r="Q22" i="2"/>
  <c r="P22" i="2"/>
  <c r="D52" i="6" s="1"/>
  <c r="V20" i="2"/>
  <c r="AJ20" i="2"/>
  <c r="K53" i="6" s="1"/>
  <c r="Q20" i="2"/>
  <c r="P20" i="2"/>
  <c r="D53" i="6" s="1"/>
  <c r="AN17" i="2"/>
  <c r="G149" i="6" s="1"/>
  <c r="AI22" i="2"/>
  <c r="J52" i="6" s="1"/>
  <c r="AK19" i="2"/>
  <c r="L208" i="6" s="1"/>
  <c r="AI17" i="2"/>
  <c r="J149" i="6" s="1"/>
  <c r="AK21" i="2"/>
  <c r="L156" i="6" s="1"/>
  <c r="AK17" i="2"/>
  <c r="L149" i="6" s="1"/>
  <c r="V23" i="2"/>
  <c r="AJ23" i="2"/>
  <c r="K182" i="6" s="1"/>
  <c r="AM17" i="2"/>
  <c r="AP17" i="2"/>
  <c r="AP35" i="2"/>
  <c r="AQ33" i="2"/>
  <c r="AX33" i="2"/>
  <c r="AW17" i="2"/>
  <c r="O149" i="6" l="1"/>
  <c r="N165" i="6"/>
  <c r="M136" i="6"/>
  <c r="M149" i="6"/>
  <c r="AI40" i="2"/>
  <c r="J15" i="6" s="1"/>
  <c r="I15" i="6"/>
  <c r="AI32" i="2"/>
  <c r="J24" i="6" s="1"/>
  <c r="I24" i="6"/>
  <c r="P38" i="2"/>
  <c r="D19" i="6" s="1"/>
  <c r="C19" i="6"/>
  <c r="Q38" i="2"/>
  <c r="AI36" i="2"/>
  <c r="J21" i="6" s="1"/>
  <c r="I21" i="6"/>
  <c r="R33" i="2"/>
  <c r="AM33" i="2" s="1"/>
  <c r="AN33" i="2"/>
  <c r="AI23" i="2"/>
  <c r="J182" i="6" s="1"/>
  <c r="I182" i="6"/>
  <c r="K165" i="6"/>
  <c r="AS33" i="2"/>
  <c r="AT33" i="2" s="1"/>
  <c r="AI33" i="2"/>
  <c r="J165" i="6" s="1"/>
  <c r="I165" i="6"/>
  <c r="AR33" i="2"/>
  <c r="BC33" i="2"/>
  <c r="R165" i="6" s="1"/>
  <c r="AK32" i="2"/>
  <c r="L24" i="6" s="1"/>
  <c r="AT40" i="2"/>
  <c r="AM36" i="2"/>
  <c r="R41" i="2"/>
  <c r="AN41" i="2"/>
  <c r="G173" i="6" s="1"/>
  <c r="AL41" i="2"/>
  <c r="AS41" i="2"/>
  <c r="P37" i="2"/>
  <c r="D150" i="6" s="1"/>
  <c r="Q37" i="2"/>
  <c r="R35" i="2"/>
  <c r="AO35" i="2" s="1"/>
  <c r="H136" i="6" s="1"/>
  <c r="AS35" i="2"/>
  <c r="AK39" i="2"/>
  <c r="L178" i="6" s="1"/>
  <c r="R42" i="2"/>
  <c r="AL42" i="2"/>
  <c r="AS42" i="2"/>
  <c r="AK36" i="2"/>
  <c r="L21" i="6" s="1"/>
  <c r="AL35" i="2"/>
  <c r="AM35" i="2" s="1"/>
  <c r="AS32" i="2"/>
  <c r="AK42" i="2"/>
  <c r="L25" i="6" s="1"/>
  <c r="P34" i="2"/>
  <c r="D20" i="6" s="1"/>
  <c r="Q34" i="2"/>
  <c r="AK33" i="2"/>
  <c r="L165" i="6" s="1"/>
  <c r="AI35" i="2"/>
  <c r="J136" i="6" s="1"/>
  <c r="V40" i="2"/>
  <c r="AJ40" i="2"/>
  <c r="K15" i="6" s="1"/>
  <c r="AL32" i="2"/>
  <c r="R36" i="2"/>
  <c r="AS36" i="2"/>
  <c r="R39" i="2"/>
  <c r="AL39" i="2"/>
  <c r="AN39" i="2"/>
  <c r="G178" i="6" s="1"/>
  <c r="AS39" i="2"/>
  <c r="R43" i="2"/>
  <c r="AN43" i="2"/>
  <c r="G174" i="6" s="1"/>
  <c r="AS43" i="2"/>
  <c r="AL43" i="2"/>
  <c r="AI38" i="2"/>
  <c r="J19" i="6" s="1"/>
  <c r="R31" i="2"/>
  <c r="AN31" i="2"/>
  <c r="G166" i="6" s="1"/>
  <c r="AL31" i="2"/>
  <c r="AS31" i="2"/>
  <c r="AK35" i="2"/>
  <c r="L136" i="6" s="1"/>
  <c r="V34" i="2"/>
  <c r="AJ34" i="2"/>
  <c r="K20" i="6" s="1"/>
  <c r="V38" i="2"/>
  <c r="AJ38" i="2"/>
  <c r="K19" i="6" s="1"/>
  <c r="R25" i="2"/>
  <c r="AL25" i="2"/>
  <c r="AM25" i="2" s="1"/>
  <c r="AS25" i="2"/>
  <c r="AN25" i="2"/>
  <c r="G196" i="6" s="1"/>
  <c r="R28" i="2"/>
  <c r="AL28" i="2"/>
  <c r="AS28" i="2"/>
  <c r="R24" i="2"/>
  <c r="AL24" i="2"/>
  <c r="AS24" i="2"/>
  <c r="AK26" i="2"/>
  <c r="L63" i="6" s="1"/>
  <c r="R27" i="2"/>
  <c r="AS27" i="2"/>
  <c r="AN27" i="2"/>
  <c r="G212" i="6" s="1"/>
  <c r="AL27" i="2"/>
  <c r="R26" i="2"/>
  <c r="AL26" i="2"/>
  <c r="AS26" i="2"/>
  <c r="R29" i="2"/>
  <c r="AS29" i="2"/>
  <c r="AN29" i="2"/>
  <c r="G213" i="6" s="1"/>
  <c r="AL29" i="2"/>
  <c r="AM29" i="2" s="1"/>
  <c r="BD17" i="2"/>
  <c r="AY17" i="2"/>
  <c r="P149" i="6" s="1"/>
  <c r="BB17" i="2"/>
  <c r="Q149" i="6" s="1"/>
  <c r="R22" i="2"/>
  <c r="AS22" i="2"/>
  <c r="AL22" i="2"/>
  <c r="R19" i="2"/>
  <c r="AN19" i="2"/>
  <c r="G208" i="6" s="1"/>
  <c r="AL19" i="2"/>
  <c r="AM19" i="2" s="1"/>
  <c r="AS19" i="2"/>
  <c r="AK22" i="2"/>
  <c r="L52" i="6" s="1"/>
  <c r="AO17" i="2"/>
  <c r="H149" i="6" s="1"/>
  <c r="AK20" i="2"/>
  <c r="L53" i="6" s="1"/>
  <c r="Q23" i="2"/>
  <c r="P23" i="2"/>
  <c r="D182" i="6" s="1"/>
  <c r="R21" i="2"/>
  <c r="AL21" i="2"/>
  <c r="AM21" i="2" s="1"/>
  <c r="AN21" i="2"/>
  <c r="G156" i="6" s="1"/>
  <c r="AS21" i="2"/>
  <c r="AK18" i="2"/>
  <c r="L51" i="6" s="1"/>
  <c r="AK23" i="2"/>
  <c r="L182" i="6" s="1"/>
  <c r="R20" i="2"/>
  <c r="AS20" i="2"/>
  <c r="AL20" i="2"/>
  <c r="R18" i="2"/>
  <c r="AL18" i="2"/>
  <c r="AS18" i="2"/>
  <c r="AP25" i="2"/>
  <c r="AW29" i="2"/>
  <c r="AW27" i="2"/>
  <c r="AP41" i="2"/>
  <c r="AP29" i="2"/>
  <c r="AW19" i="2"/>
  <c r="AW25" i="2"/>
  <c r="AP27" i="2"/>
  <c r="AQ17" i="2"/>
  <c r="AW41" i="2"/>
  <c r="AX17" i="2"/>
  <c r="AW35" i="2"/>
  <c r="AQ35" i="2"/>
  <c r="AP39" i="2"/>
  <c r="AP21" i="2"/>
  <c r="AW39" i="2"/>
  <c r="AW43" i="2"/>
  <c r="AW21" i="2"/>
  <c r="AP19" i="2"/>
  <c r="AP31" i="2"/>
  <c r="AW31" i="2"/>
  <c r="AP43" i="2"/>
  <c r="M174" i="6" l="1"/>
  <c r="O166" i="6"/>
  <c r="M166" i="6"/>
  <c r="M208" i="6"/>
  <c r="O156" i="6"/>
  <c r="O174" i="6"/>
  <c r="O178" i="6"/>
  <c r="M156" i="6"/>
  <c r="M178" i="6"/>
  <c r="N136" i="6"/>
  <c r="O136" i="6"/>
  <c r="O173" i="6"/>
  <c r="N149" i="6"/>
  <c r="M212" i="6"/>
  <c r="O196" i="6"/>
  <c r="O208" i="6"/>
  <c r="M213" i="6"/>
  <c r="M173" i="6"/>
  <c r="O212" i="6"/>
  <c r="O213" i="6"/>
  <c r="M196" i="6"/>
  <c r="AO33" i="2"/>
  <c r="G165" i="6"/>
  <c r="R38" i="2"/>
  <c r="AL38" i="2"/>
  <c r="AM38" i="2" s="1"/>
  <c r="AS38" i="2"/>
  <c r="AT38" i="2" s="1"/>
  <c r="AM39" i="2"/>
  <c r="AR35" i="2"/>
  <c r="BD31" i="2"/>
  <c r="BB31" i="2"/>
  <c r="Q166" i="6" s="1"/>
  <c r="BD39" i="2"/>
  <c r="BB39" i="2"/>
  <c r="Q178" i="6" s="1"/>
  <c r="BD43" i="2"/>
  <c r="BB43" i="2"/>
  <c r="Q174" i="6" s="1"/>
  <c r="BD35" i="2"/>
  <c r="BB35" i="2"/>
  <c r="Q136" i="6" s="1"/>
  <c r="BD41" i="2"/>
  <c r="BB41" i="2"/>
  <c r="Q173" i="6" s="1"/>
  <c r="AO43" i="2"/>
  <c r="H174" i="6" s="1"/>
  <c r="AT31" i="2"/>
  <c r="AK34" i="2"/>
  <c r="L20" i="6" s="1"/>
  <c r="AM31" i="2"/>
  <c r="AM43" i="2"/>
  <c r="AT39" i="2"/>
  <c r="AT36" i="2"/>
  <c r="AK40" i="2"/>
  <c r="L15" i="6" s="1"/>
  <c r="R34" i="2"/>
  <c r="AL34" i="2"/>
  <c r="AS34" i="2"/>
  <c r="AN42" i="2"/>
  <c r="G25" i="6" s="1"/>
  <c r="AM42" i="2"/>
  <c r="AM41" i="2"/>
  <c r="AK38" i="2"/>
  <c r="L19" i="6" s="1"/>
  <c r="AO31" i="2"/>
  <c r="AT43" i="2"/>
  <c r="AY43" i="2" s="1"/>
  <c r="P174" i="6" s="1"/>
  <c r="AO39" i="2"/>
  <c r="H178" i="6" s="1"/>
  <c r="AN40" i="2"/>
  <c r="G15" i="6" s="1"/>
  <c r="R37" i="2"/>
  <c r="AL37" i="2"/>
  <c r="AM37" i="2" s="1"/>
  <c r="AN37" i="2"/>
  <c r="G150" i="6" s="1"/>
  <c r="AS37" i="2"/>
  <c r="AO41" i="2"/>
  <c r="H173" i="6" s="1"/>
  <c r="AM32" i="2"/>
  <c r="AN32" i="2"/>
  <c r="G24" i="6" s="1"/>
  <c r="AT32" i="2"/>
  <c r="AT42" i="2"/>
  <c r="AT35" i="2"/>
  <c r="AT41" i="2"/>
  <c r="BD27" i="2"/>
  <c r="BB27" i="2"/>
  <c r="Q212" i="6" s="1"/>
  <c r="BD29" i="2"/>
  <c r="BB29" i="2"/>
  <c r="Q213" i="6" s="1"/>
  <c r="BD25" i="2"/>
  <c r="BB25" i="2"/>
  <c r="Q196" i="6" s="1"/>
  <c r="AT26" i="2"/>
  <c r="AO27" i="2"/>
  <c r="H212" i="6" s="1"/>
  <c r="AT24" i="2"/>
  <c r="AN28" i="2"/>
  <c r="G55" i="6" s="1"/>
  <c r="AM28" i="2"/>
  <c r="AO29" i="2"/>
  <c r="H213" i="6" s="1"/>
  <c r="AN26" i="2"/>
  <c r="G63" i="6" s="1"/>
  <c r="AM26" i="2"/>
  <c r="AT27" i="2"/>
  <c r="AN24" i="2"/>
  <c r="G54" i="6" s="1"/>
  <c r="AM24" i="2"/>
  <c r="AT29" i="2"/>
  <c r="AO25" i="2"/>
  <c r="H196" i="6" s="1"/>
  <c r="AM27" i="2"/>
  <c r="AT28" i="2"/>
  <c r="AT25" i="2"/>
  <c r="AY25" i="2" s="1"/>
  <c r="P196" i="6" s="1"/>
  <c r="BD21" i="2"/>
  <c r="BB21" i="2"/>
  <c r="Q156" i="6" s="1"/>
  <c r="BD19" i="2"/>
  <c r="BB19" i="2"/>
  <c r="Q208" i="6" s="1"/>
  <c r="AR17" i="2"/>
  <c r="BC17" i="2"/>
  <c r="R149" i="6" s="1"/>
  <c r="BF17" i="2"/>
  <c r="BE17" i="2"/>
  <c r="AN20" i="2"/>
  <c r="G53" i="6" s="1"/>
  <c r="AM20" i="2"/>
  <c r="AO19" i="2"/>
  <c r="H208" i="6" s="1"/>
  <c r="AT18" i="2"/>
  <c r="AT20" i="2"/>
  <c r="AT21" i="2"/>
  <c r="AN18" i="2"/>
  <c r="G51" i="6" s="1"/>
  <c r="AM18" i="2"/>
  <c r="AO21" i="2"/>
  <c r="H156" i="6" s="1"/>
  <c r="R23" i="2"/>
  <c r="AS23" i="2"/>
  <c r="AL23" i="2"/>
  <c r="AN23" i="2"/>
  <c r="G182" i="6" s="1"/>
  <c r="AT19" i="2"/>
  <c r="AY19" i="2" s="1"/>
  <c r="P208" i="6" s="1"/>
  <c r="AM22" i="2"/>
  <c r="AT22" i="2"/>
  <c r="AP42" i="2"/>
  <c r="AQ19" i="2"/>
  <c r="AP26" i="2"/>
  <c r="AX31" i="2"/>
  <c r="AQ31" i="2"/>
  <c r="AX35" i="2"/>
  <c r="AW18" i="2"/>
  <c r="AW23" i="2"/>
  <c r="AP23" i="2"/>
  <c r="AQ41" i="2"/>
  <c r="AQ27" i="2"/>
  <c r="AP18" i="2"/>
  <c r="AW26" i="2"/>
  <c r="AW28" i="2"/>
  <c r="AQ43" i="2"/>
  <c r="AW20" i="2"/>
  <c r="AP28" i="2"/>
  <c r="AQ39" i="2"/>
  <c r="AX43" i="2"/>
  <c r="AQ21" i="2"/>
  <c r="AP20" i="2"/>
  <c r="AX39" i="2"/>
  <c r="AX29" i="2"/>
  <c r="AP37" i="2"/>
  <c r="AX25" i="2"/>
  <c r="AW42" i="2"/>
  <c r="AW32" i="2"/>
  <c r="AX27" i="2"/>
  <c r="AW24" i="2"/>
  <c r="AX21" i="2"/>
  <c r="AP32" i="2"/>
  <c r="AQ25" i="2"/>
  <c r="AP24" i="2"/>
  <c r="AX19" i="2"/>
  <c r="AX41" i="2"/>
  <c r="AQ29" i="2"/>
  <c r="AW40" i="2"/>
  <c r="AW37" i="2"/>
  <c r="AP40" i="2"/>
  <c r="M15" i="6" l="1"/>
  <c r="O150" i="6"/>
  <c r="O15" i="6"/>
  <c r="N213" i="6"/>
  <c r="M54" i="6"/>
  <c r="N196" i="6"/>
  <c r="M24" i="6"/>
  <c r="O54" i="6"/>
  <c r="O24" i="6"/>
  <c r="O25" i="6"/>
  <c r="M150" i="6"/>
  <c r="M53" i="6"/>
  <c r="N156" i="6"/>
  <c r="N178" i="6"/>
  <c r="M55" i="6"/>
  <c r="O53" i="6"/>
  <c r="N174" i="6"/>
  <c r="O55" i="6"/>
  <c r="O63" i="6"/>
  <c r="M51" i="6"/>
  <c r="N212" i="6"/>
  <c r="N173" i="6"/>
  <c r="M182" i="6"/>
  <c r="O182" i="6"/>
  <c r="O51" i="6"/>
  <c r="N166" i="6"/>
  <c r="M63" i="6"/>
  <c r="N208" i="6"/>
  <c r="M25" i="6"/>
  <c r="AY21" i="2"/>
  <c r="P156" i="6" s="1"/>
  <c r="AY31" i="2"/>
  <c r="P166" i="6" s="1"/>
  <c r="H166" i="6"/>
  <c r="H165" i="6"/>
  <c r="AY33" i="2"/>
  <c r="BC35" i="2"/>
  <c r="R136" i="6" s="1"/>
  <c r="BD42" i="2"/>
  <c r="BB42" i="2"/>
  <c r="Q25" i="6" s="1"/>
  <c r="BD37" i="2"/>
  <c r="BB37" i="2"/>
  <c r="Q150" i="6" s="1"/>
  <c r="BD40" i="2"/>
  <c r="BB40" i="2"/>
  <c r="Q15" i="6" s="1"/>
  <c r="BC41" i="2"/>
  <c r="R173" i="6" s="1"/>
  <c r="BD32" i="2"/>
  <c r="BB32" i="2"/>
  <c r="Q24" i="6" s="1"/>
  <c r="AR39" i="2"/>
  <c r="BC39" i="2"/>
  <c r="R178" i="6" s="1"/>
  <c r="BC31" i="2"/>
  <c r="R166" i="6" s="1"/>
  <c r="BC43" i="2"/>
  <c r="R174" i="6" s="1"/>
  <c r="AR43" i="2"/>
  <c r="AR41" i="2"/>
  <c r="AR31" i="2"/>
  <c r="BF43" i="2"/>
  <c r="BE43" i="2"/>
  <c r="AO42" i="2"/>
  <c r="H25" i="6" s="1"/>
  <c r="AT37" i="2"/>
  <c r="AO40" i="2"/>
  <c r="H15" i="6" s="1"/>
  <c r="AT34" i="2"/>
  <c r="AO32" i="2"/>
  <c r="H24" i="6" s="1"/>
  <c r="AO37" i="2"/>
  <c r="H150" i="6" s="1"/>
  <c r="AN38" i="2"/>
  <c r="G19" i="6" s="1"/>
  <c r="AN36" i="2"/>
  <c r="G21" i="6" s="1"/>
  <c r="AM34" i="2"/>
  <c r="AN34" i="2"/>
  <c r="G20" i="6" s="1"/>
  <c r="AY41" i="2"/>
  <c r="P173" i="6" s="1"/>
  <c r="AY35" i="2"/>
  <c r="P136" i="6" s="1"/>
  <c r="AY39" i="2"/>
  <c r="P178" i="6" s="1"/>
  <c r="BD24" i="2"/>
  <c r="BB24" i="2"/>
  <c r="Q54" i="6" s="1"/>
  <c r="AR29" i="2"/>
  <c r="AR25" i="2"/>
  <c r="BC27" i="2"/>
  <c r="R212" i="6" s="1"/>
  <c r="BC25" i="2"/>
  <c r="R196" i="6" s="1"/>
  <c r="BC29" i="2"/>
  <c r="R213" i="6" s="1"/>
  <c r="BD28" i="2"/>
  <c r="BB28" i="2"/>
  <c r="Q55" i="6" s="1"/>
  <c r="BD26" i="2"/>
  <c r="BB26" i="2"/>
  <c r="Q63" i="6" s="1"/>
  <c r="AR27" i="2"/>
  <c r="AO24" i="2"/>
  <c r="H54" i="6" s="1"/>
  <c r="BF25" i="2"/>
  <c r="BE25" i="2"/>
  <c r="AO28" i="2"/>
  <c r="H55" i="6" s="1"/>
  <c r="AO26" i="2"/>
  <c r="H63" i="6" s="1"/>
  <c r="AY29" i="2"/>
  <c r="P213" i="6" s="1"/>
  <c r="AY27" i="2"/>
  <c r="P212" i="6" s="1"/>
  <c r="AR21" i="2"/>
  <c r="BD20" i="2"/>
  <c r="BB20" i="2"/>
  <c r="Q53" i="6" s="1"/>
  <c r="BD23" i="2"/>
  <c r="BB23" i="2"/>
  <c r="Q182" i="6" s="1"/>
  <c r="BD18" i="2"/>
  <c r="BB18" i="2"/>
  <c r="Q51" i="6" s="1"/>
  <c r="AR19" i="2"/>
  <c r="BC19" i="2"/>
  <c r="R208" i="6" s="1"/>
  <c r="BC21" i="2"/>
  <c r="R156" i="6" s="1"/>
  <c r="BF19" i="2"/>
  <c r="BE19" i="2"/>
  <c r="AO23" i="2"/>
  <c r="H182" i="6" s="1"/>
  <c r="AO20" i="2"/>
  <c r="H53" i="6" s="1"/>
  <c r="AM23" i="2"/>
  <c r="AN22" i="2"/>
  <c r="G52" i="6" s="1"/>
  <c r="AT23" i="2"/>
  <c r="AY23" i="2" s="1"/>
  <c r="P182" i="6" s="1"/>
  <c r="AO18" i="2"/>
  <c r="AX40" i="2"/>
  <c r="AQ23" i="2"/>
  <c r="AX20" i="2"/>
  <c r="AQ24" i="2"/>
  <c r="AQ40" i="2"/>
  <c r="AX37" i="2"/>
  <c r="AQ20" i="2"/>
  <c r="AW38" i="2"/>
  <c r="AP38" i="2"/>
  <c r="AX24" i="2"/>
  <c r="AP22" i="2"/>
  <c r="AW22" i="2"/>
  <c r="AW36" i="2"/>
  <c r="AX26" i="2"/>
  <c r="AP36" i="2"/>
  <c r="AQ26" i="2"/>
  <c r="AQ18" i="2"/>
  <c r="AQ37" i="2"/>
  <c r="AX28" i="2"/>
  <c r="AP34" i="2"/>
  <c r="AX42" i="2"/>
  <c r="AQ28" i="2"/>
  <c r="AX23" i="2"/>
  <c r="AQ42" i="2"/>
  <c r="AX32" i="2"/>
  <c r="AQ32" i="2"/>
  <c r="AW34" i="2"/>
  <c r="AX18" i="2"/>
  <c r="O20" i="6" l="1"/>
  <c r="N24" i="6"/>
  <c r="N25" i="6"/>
  <c r="N55" i="6"/>
  <c r="M20" i="6"/>
  <c r="N150" i="6"/>
  <c r="N51" i="6"/>
  <c r="N63" i="6"/>
  <c r="M21" i="6"/>
  <c r="O21" i="6"/>
  <c r="O52" i="6"/>
  <c r="M52" i="6"/>
  <c r="M19" i="6"/>
  <c r="O19" i="6"/>
  <c r="N53" i="6"/>
  <c r="N15" i="6"/>
  <c r="N54" i="6"/>
  <c r="N182" i="6"/>
  <c r="BF31" i="2"/>
  <c r="BE21" i="2"/>
  <c r="BE31" i="2"/>
  <c r="AY32" i="2"/>
  <c r="P24" i="6" s="1"/>
  <c r="BF21" i="2"/>
  <c r="AY42" i="2"/>
  <c r="P25" i="6" s="1"/>
  <c r="P165" i="6"/>
  <c r="BF33" i="2"/>
  <c r="BE33" i="2"/>
  <c r="AY18" i="2"/>
  <c r="P51" i="6" s="1"/>
  <c r="H51" i="6"/>
  <c r="AY26" i="2"/>
  <c r="P63" i="6" s="1"/>
  <c r="BD38" i="2"/>
  <c r="BB38" i="2"/>
  <c r="Q19" i="6" s="1"/>
  <c r="BC37" i="2"/>
  <c r="R150" i="6" s="1"/>
  <c r="AR40" i="2"/>
  <c r="BC40" i="2"/>
  <c r="R15" i="6" s="1"/>
  <c r="BD34" i="2"/>
  <c r="BB34" i="2"/>
  <c r="Q20" i="6" s="1"/>
  <c r="AR32" i="2"/>
  <c r="BC32" i="2"/>
  <c r="R24" i="6" s="1"/>
  <c r="AR42" i="2"/>
  <c r="BC42" i="2"/>
  <c r="R25" i="6" s="1"/>
  <c r="AR37" i="2"/>
  <c r="BD36" i="2"/>
  <c r="BB36" i="2"/>
  <c r="Q21" i="6" s="1"/>
  <c r="AO38" i="2"/>
  <c r="BF41" i="2"/>
  <c r="BE41" i="2"/>
  <c r="AO34" i="2"/>
  <c r="H20" i="6" s="1"/>
  <c r="BF39" i="2"/>
  <c r="BE39" i="2"/>
  <c r="AY40" i="2"/>
  <c r="P15" i="6" s="1"/>
  <c r="AY37" i="2"/>
  <c r="P150" i="6" s="1"/>
  <c r="BF35" i="2"/>
  <c r="BE35" i="2"/>
  <c r="AO36" i="2"/>
  <c r="AR28" i="2"/>
  <c r="BC28" i="2"/>
  <c r="R55" i="6" s="1"/>
  <c r="AR26" i="2"/>
  <c r="BC26" i="2"/>
  <c r="R63" i="6" s="1"/>
  <c r="AR24" i="2"/>
  <c r="BC24" i="2"/>
  <c r="R54" i="6" s="1"/>
  <c r="BF29" i="2"/>
  <c r="BE29" i="2"/>
  <c r="AY28" i="2"/>
  <c r="P55" i="6" s="1"/>
  <c r="AY24" i="2"/>
  <c r="P54" i="6" s="1"/>
  <c r="BF27" i="2"/>
  <c r="BE27" i="2"/>
  <c r="AR20" i="2"/>
  <c r="BC20" i="2"/>
  <c r="R53" i="6" s="1"/>
  <c r="AR23" i="2"/>
  <c r="BD22" i="2"/>
  <c r="AY22" i="2"/>
  <c r="P52" i="6" s="1"/>
  <c r="BB22" i="2"/>
  <c r="Q52" i="6" s="1"/>
  <c r="AR18" i="2"/>
  <c r="BC18" i="2"/>
  <c r="R51" i="6" s="1"/>
  <c r="BC23" i="2"/>
  <c r="R182" i="6" s="1"/>
  <c r="BF23" i="2"/>
  <c r="BE23" i="2"/>
  <c r="AO22" i="2"/>
  <c r="H52" i="6" s="1"/>
  <c r="AY20" i="2"/>
  <c r="P53" i="6" s="1"/>
  <c r="AQ38" i="2"/>
  <c r="AX38" i="2"/>
  <c r="AX36" i="2"/>
  <c r="AQ36" i="2"/>
  <c r="AX34" i="2"/>
  <c r="AQ34" i="2"/>
  <c r="AX22" i="2"/>
  <c r="AQ22" i="2"/>
  <c r="N52" i="6" l="1"/>
  <c r="N20" i="6"/>
  <c r="N21" i="6"/>
  <c r="N19" i="6"/>
  <c r="BF42" i="2"/>
  <c r="AY38" i="2"/>
  <c r="P19" i="6" s="1"/>
  <c r="H19" i="6"/>
  <c r="AY36" i="2"/>
  <c r="P21" i="6" s="1"/>
  <c r="H21" i="6"/>
  <c r="BE42" i="2"/>
  <c r="BF32" i="2"/>
  <c r="BE26" i="2"/>
  <c r="BF26" i="2"/>
  <c r="BE32" i="2"/>
  <c r="BE18" i="2"/>
  <c r="BF18" i="2"/>
  <c r="AR34" i="2"/>
  <c r="BC34" i="2"/>
  <c r="R20" i="6" s="1"/>
  <c r="AR36" i="2"/>
  <c r="BC36" i="2"/>
  <c r="R21" i="6" s="1"/>
  <c r="BC38" i="2"/>
  <c r="R19" i="6" s="1"/>
  <c r="AR38" i="2"/>
  <c r="BF40" i="2"/>
  <c r="BE40" i="2"/>
  <c r="BF37" i="2"/>
  <c r="BE37" i="2"/>
  <c r="AY34" i="2"/>
  <c r="P20" i="6" s="1"/>
  <c r="BF24" i="2"/>
  <c r="BE24" i="2"/>
  <c r="BF28" i="2"/>
  <c r="BE28" i="2"/>
  <c r="AR22" i="2"/>
  <c r="BC22" i="2"/>
  <c r="R52" i="6" s="1"/>
  <c r="BF22" i="2"/>
  <c r="BE22" i="2"/>
  <c r="BF20" i="2"/>
  <c r="BE20" i="2"/>
  <c r="BF38" i="2" l="1"/>
  <c r="BE38" i="2"/>
  <c r="BE36" i="2"/>
  <c r="BF36" i="2"/>
  <c r="BF34" i="2"/>
  <c r="BE34" i="2"/>
  <c r="S211" i="6"/>
  <c r="F211" i="6"/>
  <c r="E211" i="6"/>
  <c r="B211" i="6"/>
  <c r="A211" i="6"/>
  <c r="S64" i="6"/>
  <c r="B64" i="6"/>
  <c r="A64" i="6"/>
  <c r="S210" i="6"/>
  <c r="B210" i="6"/>
  <c r="A210" i="6"/>
  <c r="S97" i="6"/>
  <c r="B97" i="6"/>
  <c r="A97" i="6"/>
  <c r="BA15" i="2"/>
  <c r="AZ15" i="2"/>
  <c r="AV15" i="2"/>
  <c r="AD15" i="2"/>
  <c r="AE15" i="2" s="1"/>
  <c r="Z15" i="2"/>
  <c r="X15" i="2"/>
  <c r="Y15" i="2" s="1"/>
  <c r="S15" i="2"/>
  <c r="T15" i="2" s="1"/>
  <c r="E15" i="2"/>
  <c r="F15" i="2" s="1"/>
  <c r="C15" i="2"/>
  <c r="D15" i="2" s="1"/>
  <c r="B15" i="2"/>
  <c r="A15" i="2"/>
  <c r="BA14" i="2"/>
  <c r="AZ14" i="2"/>
  <c r="AV14" i="2"/>
  <c r="AD14" i="2"/>
  <c r="AE14" i="2" s="1"/>
  <c r="X14" i="2"/>
  <c r="Y14" i="2" s="1"/>
  <c r="F64" i="6" s="1"/>
  <c r="S14" i="2"/>
  <c r="T14" i="2" s="1"/>
  <c r="G14" i="2"/>
  <c r="H14" i="2" s="1"/>
  <c r="E14" i="2"/>
  <c r="F14" i="2" s="1"/>
  <c r="C14" i="2"/>
  <c r="D14" i="2" s="1"/>
  <c r="B14" i="2"/>
  <c r="A14" i="2"/>
  <c r="BA13" i="2"/>
  <c r="AZ13" i="2"/>
  <c r="AV13" i="2"/>
  <c r="AD13" i="2"/>
  <c r="AE13" i="2" s="1"/>
  <c r="X13" i="2"/>
  <c r="Y13" i="2" s="1"/>
  <c r="F210" i="6" s="1"/>
  <c r="S13" i="2"/>
  <c r="T13" i="2" s="1"/>
  <c r="G13" i="2"/>
  <c r="H13" i="2" s="1"/>
  <c r="E13" i="2"/>
  <c r="F13" i="2" s="1"/>
  <c r="C13" i="2"/>
  <c r="D13" i="2" s="1"/>
  <c r="B13" i="2"/>
  <c r="A13" i="2"/>
  <c r="BA12" i="2"/>
  <c r="AZ12" i="2"/>
  <c r="AV12" i="2"/>
  <c r="AD12" i="2"/>
  <c r="AE12" i="2" s="1"/>
  <c r="X12" i="2"/>
  <c r="Y12" i="2" s="1"/>
  <c r="F97" i="6" s="1"/>
  <c r="S12" i="2"/>
  <c r="T12" i="2" s="1"/>
  <c r="E12" i="2"/>
  <c r="F12" i="2" s="1"/>
  <c r="C12" i="2"/>
  <c r="D12" i="2" s="1"/>
  <c r="B12" i="2"/>
  <c r="A12" i="2"/>
  <c r="AF15" i="2" l="1"/>
  <c r="AG15" i="2" s="1"/>
  <c r="Z14" i="2"/>
  <c r="E64" i="6"/>
  <c r="Z12" i="2"/>
  <c r="AA12" i="2" s="1"/>
  <c r="Z13" i="2"/>
  <c r="AA13" i="2" s="1"/>
  <c r="E210" i="6"/>
  <c r="G12" i="2"/>
  <c r="H12" i="2" s="1"/>
  <c r="U13" i="2"/>
  <c r="E97" i="6"/>
  <c r="AF12" i="2"/>
  <c r="AG12" i="2" s="1"/>
  <c r="AF14" i="2"/>
  <c r="AG14" i="2" s="1"/>
  <c r="G15" i="2"/>
  <c r="H15" i="2" s="1"/>
  <c r="AF13" i="2"/>
  <c r="AG13" i="2" s="1"/>
  <c r="U15" i="2"/>
  <c r="V15" i="2" s="1"/>
  <c r="J14" i="2"/>
  <c r="O14" i="2"/>
  <c r="C64" i="6" s="1"/>
  <c r="J15" i="2"/>
  <c r="AH15" i="2"/>
  <c r="I211" i="6" s="1"/>
  <c r="AA14" i="2"/>
  <c r="AA15" i="2"/>
  <c r="J12" i="2"/>
  <c r="O12" i="2"/>
  <c r="C97" i="6" s="1"/>
  <c r="AH12" i="2"/>
  <c r="I97" i="6" s="1"/>
  <c r="J13" i="2"/>
  <c r="O13" i="2"/>
  <c r="C210" i="6" s="1"/>
  <c r="AJ15" i="2" l="1"/>
  <c r="K211" i="6" s="1"/>
  <c r="O15" i="2"/>
  <c r="C211" i="6" s="1"/>
  <c r="U14" i="2"/>
  <c r="V13" i="2"/>
  <c r="AJ13" i="2"/>
  <c r="K210" i="6" s="1"/>
  <c r="AH13" i="2"/>
  <c r="AH14" i="2"/>
  <c r="I64" i="6" s="1"/>
  <c r="P15" i="2"/>
  <c r="D211" i="6" s="1"/>
  <c r="Q15" i="2"/>
  <c r="P14" i="2"/>
  <c r="D64" i="6" s="1"/>
  <c r="Q14" i="2"/>
  <c r="L15" i="2"/>
  <c r="M15" i="2" s="1"/>
  <c r="K15" i="2"/>
  <c r="L14" i="2"/>
  <c r="M14" i="2" s="1"/>
  <c r="K14" i="2"/>
  <c r="AI15" i="2"/>
  <c r="J211" i="6" s="1"/>
  <c r="AK15" i="2"/>
  <c r="L211" i="6" s="1"/>
  <c r="AI12" i="2"/>
  <c r="J97" i="6" s="1"/>
  <c r="Q13" i="2"/>
  <c r="P13" i="2"/>
  <c r="D210" i="6" s="1"/>
  <c r="Q12" i="2"/>
  <c r="P12" i="2"/>
  <c r="D97" i="6" s="1"/>
  <c r="L13" i="2"/>
  <c r="M13" i="2" s="1"/>
  <c r="K13" i="2"/>
  <c r="AK13" i="2"/>
  <c r="L210" i="6" s="1"/>
  <c r="K12" i="2"/>
  <c r="L12" i="2"/>
  <c r="M12" i="2" s="1"/>
  <c r="AI13" i="2" l="1"/>
  <c r="J210" i="6" s="1"/>
  <c r="I210" i="6"/>
  <c r="V14" i="2"/>
  <c r="AK14" i="2" s="1"/>
  <c r="L64" i="6" s="1"/>
  <c r="AJ14" i="2"/>
  <c r="K64" i="6" s="1"/>
  <c r="AI14" i="2"/>
  <c r="J64" i="6" s="1"/>
  <c r="R15" i="2"/>
  <c r="AN15" i="2"/>
  <c r="G211" i="6" s="1"/>
  <c r="AL15" i="2"/>
  <c r="AS15" i="2"/>
  <c r="R14" i="2"/>
  <c r="AS14" i="2"/>
  <c r="AL14" i="2"/>
  <c r="R13" i="2"/>
  <c r="AL13" i="2"/>
  <c r="AM13" i="2" s="1"/>
  <c r="AS13" i="2"/>
  <c r="AN13" i="2"/>
  <c r="G210" i="6" s="1"/>
  <c r="R12" i="2"/>
  <c r="AL12" i="2"/>
  <c r="AS12" i="2"/>
  <c r="AW15" i="2"/>
  <c r="AP15" i="2"/>
  <c r="AW13" i="2"/>
  <c r="AP13" i="2"/>
  <c r="M210" i="6" l="1"/>
  <c r="O210" i="6"/>
  <c r="M211" i="6"/>
  <c r="O211" i="6"/>
  <c r="BD15" i="2"/>
  <c r="BB15" i="2"/>
  <c r="Q211" i="6" s="1"/>
  <c r="AT14" i="2"/>
  <c r="AO15" i="2"/>
  <c r="H211" i="6" s="1"/>
  <c r="AT15" i="2"/>
  <c r="AM14" i="2"/>
  <c r="AN14" i="2"/>
  <c r="G64" i="6" s="1"/>
  <c r="AM15" i="2"/>
  <c r="BD13" i="2"/>
  <c r="BB13" i="2"/>
  <c r="Q210" i="6" s="1"/>
  <c r="AM12" i="2"/>
  <c r="AO13" i="2"/>
  <c r="H210" i="6" s="1"/>
  <c r="AT12" i="2"/>
  <c r="AT13" i="2"/>
  <c r="AP12" i="2"/>
  <c r="AQ13" i="2"/>
  <c r="AX13" i="2"/>
  <c r="AP14" i="2"/>
  <c r="AQ15" i="2"/>
  <c r="AW14" i="2"/>
  <c r="AW12" i="2"/>
  <c r="AX15" i="2"/>
  <c r="O97" i="6" l="1"/>
  <c r="O64" i="6"/>
  <c r="N210" i="6"/>
  <c r="N211" i="6"/>
  <c r="M97" i="6"/>
  <c r="M64" i="6"/>
  <c r="AR15" i="2"/>
  <c r="BD14" i="2"/>
  <c r="AY14" i="2"/>
  <c r="P64" i="6" s="1"/>
  <c r="BB14" i="2"/>
  <c r="Q64" i="6" s="1"/>
  <c r="BC15" i="2"/>
  <c r="R211" i="6" s="1"/>
  <c r="AO14" i="2"/>
  <c r="H64" i="6" s="1"/>
  <c r="AY15" i="2"/>
  <c r="P211" i="6" s="1"/>
  <c r="BC13" i="2"/>
  <c r="R210" i="6" s="1"/>
  <c r="BD12" i="2"/>
  <c r="AR13" i="2"/>
  <c r="AY13" i="2"/>
  <c r="P210" i="6" s="1"/>
  <c r="AQ14" i="2"/>
  <c r="AX12" i="2"/>
  <c r="AQ12" i="2"/>
  <c r="AX14" i="2"/>
  <c r="N97" i="6" l="1"/>
  <c r="N64" i="6"/>
  <c r="AR14" i="2"/>
  <c r="BC14" i="2"/>
  <c r="R64" i="6" s="1"/>
  <c r="BF15" i="2"/>
  <c r="BE15" i="2"/>
  <c r="BF14" i="2"/>
  <c r="BE14" i="2"/>
  <c r="AR12" i="2"/>
  <c r="BF13" i="2"/>
  <c r="BE13" i="2"/>
  <c r="S10" i="2" l="1"/>
  <c r="S11" i="2"/>
  <c r="S9" i="2"/>
  <c r="E10" i="2" l="1"/>
  <c r="F10" i="2" s="1"/>
  <c r="E11" i="2"/>
  <c r="F11" i="2" s="1"/>
  <c r="E9" i="2"/>
  <c r="F9" i="2" s="1"/>
  <c r="X11" i="2" l="1"/>
  <c r="T11" i="2" l="1"/>
  <c r="T10" i="2"/>
  <c r="T9" i="2"/>
  <c r="U11" i="2" l="1"/>
  <c r="U12" i="2" s="1"/>
  <c r="AJ12" i="2" l="1"/>
  <c r="V12" i="2"/>
  <c r="BB12" i="2"/>
  <c r="Q97" i="6" s="1"/>
  <c r="V11" i="2"/>
  <c r="G9" i="2"/>
  <c r="O9" i="2" s="1"/>
  <c r="U9" i="2"/>
  <c r="AD9" i="2"/>
  <c r="AF9" i="2" s="1"/>
  <c r="X9" i="2"/>
  <c r="Z9" i="2" s="1"/>
  <c r="AD11" i="2"/>
  <c r="AF11" i="2" s="1"/>
  <c r="X10" i="2"/>
  <c r="Z10" i="2" s="1"/>
  <c r="AD10" i="2"/>
  <c r="Z11" i="2"/>
  <c r="A11" i="2"/>
  <c r="B11" i="2"/>
  <c r="C11" i="2"/>
  <c r="D11" i="2" s="1"/>
  <c r="AV11" i="2"/>
  <c r="AZ11" i="2"/>
  <c r="BA11" i="2"/>
  <c r="C9" i="2"/>
  <c r="J9" i="2" s="1"/>
  <c r="S171" i="6"/>
  <c r="B171" i="6"/>
  <c r="A171" i="6"/>
  <c r="S98" i="6"/>
  <c r="G10" i="2"/>
  <c r="AV10" i="2"/>
  <c r="B98" i="6"/>
  <c r="A98" i="6"/>
  <c r="S9" i="6"/>
  <c r="AV9" i="2"/>
  <c r="B9" i="6"/>
  <c r="A9" i="6"/>
  <c r="C10" i="2"/>
  <c r="J10" i="2" s="1"/>
  <c r="K10" i="2" s="1"/>
  <c r="BA10" i="2"/>
  <c r="AZ10" i="2"/>
  <c r="B10" i="2"/>
  <c r="A10" i="2"/>
  <c r="BA9" i="2"/>
  <c r="AZ9" i="2"/>
  <c r="B9" i="2"/>
  <c r="A9" i="2"/>
  <c r="H9" i="2"/>
  <c r="AK12" i="2" l="1"/>
  <c r="L97" i="6" s="1"/>
  <c r="BC12" i="2"/>
  <c r="R97" i="6" s="1"/>
  <c r="K97" i="6"/>
  <c r="P9" i="2"/>
  <c r="D9" i="6" s="1"/>
  <c r="C9" i="6"/>
  <c r="AF10" i="2"/>
  <c r="AG10" i="2" s="1"/>
  <c r="Q9" i="2"/>
  <c r="R9" i="2" s="1"/>
  <c r="AG9" i="2"/>
  <c r="U10" i="2"/>
  <c r="V10" i="2" s="1"/>
  <c r="V9" i="2"/>
  <c r="AE10" i="2"/>
  <c r="D10" i="2"/>
  <c r="D9" i="2"/>
  <c r="Y10" i="2"/>
  <c r="G11" i="2"/>
  <c r="J11" i="2"/>
  <c r="K11" i="2" s="1"/>
  <c r="E9" i="6"/>
  <c r="Y9" i="2"/>
  <c r="L10" i="2"/>
  <c r="M10" i="2" s="1"/>
  <c r="L11" i="2"/>
  <c r="M11" i="2" s="1"/>
  <c r="AE11" i="2"/>
  <c r="Y11" i="2"/>
  <c r="AH11" i="2"/>
  <c r="AG11" i="2"/>
  <c r="AA11" i="2"/>
  <c r="E171" i="6"/>
  <c r="H10" i="2"/>
  <c r="O10" i="2"/>
  <c r="AA10" i="2"/>
  <c r="AH10" i="2"/>
  <c r="E98" i="6"/>
  <c r="L9" i="2"/>
  <c r="M9" i="2" s="1"/>
  <c r="K9" i="2"/>
  <c r="AJ9" i="2"/>
  <c r="K9" i="6" s="1"/>
  <c r="AA9" i="2"/>
  <c r="AH9" i="2"/>
  <c r="AE9" i="2"/>
  <c r="AS9" i="2" l="1"/>
  <c r="AL9" i="2"/>
  <c r="P10" i="2"/>
  <c r="D98" i="6" s="1"/>
  <c r="C98" i="6"/>
  <c r="AN9" i="2"/>
  <c r="AM9" i="2"/>
  <c r="AO9" i="2"/>
  <c r="H11" i="2"/>
  <c r="O11" i="2"/>
  <c r="F98" i="6"/>
  <c r="F9" i="6"/>
  <c r="F171" i="6"/>
  <c r="AI11" i="2"/>
  <c r="J171" i="6" s="1"/>
  <c r="I171" i="6"/>
  <c r="AI10" i="2"/>
  <c r="J98" i="6" s="1"/>
  <c r="I98" i="6"/>
  <c r="Q10" i="2"/>
  <c r="R10" i="2" s="1"/>
  <c r="I9" i="6"/>
  <c r="AI9" i="2"/>
  <c r="J9" i="6" s="1"/>
  <c r="AT9" i="2"/>
  <c r="AJ10" i="2"/>
  <c r="K98" i="6" s="1"/>
  <c r="AJ11" i="2"/>
  <c r="K171" i="6" s="1"/>
  <c r="AK9" i="2"/>
  <c r="L9" i="6" s="1"/>
  <c r="AQ9" i="2"/>
  <c r="AP9" i="2"/>
  <c r="AW9" i="2"/>
  <c r="AX9" i="2"/>
  <c r="BD9" i="2" l="1"/>
  <c r="BB9" i="2"/>
  <c r="Q9" i="6" s="1"/>
  <c r="O9" i="6"/>
  <c r="M9" i="6"/>
  <c r="Q11" i="2"/>
  <c r="R11" i="2" s="1"/>
  <c r="P11" i="2"/>
  <c r="D171" i="6" s="1"/>
  <c r="C171" i="6"/>
  <c r="G9" i="6"/>
  <c r="AR9" i="2"/>
  <c r="N9" i="6"/>
  <c r="H9" i="6"/>
  <c r="AS10" i="2"/>
  <c r="AL10" i="2"/>
  <c r="BC9" i="2"/>
  <c r="AK11" i="2"/>
  <c r="L171" i="6" s="1"/>
  <c r="AK10" i="2"/>
  <c r="L98" i="6" s="1"/>
  <c r="AY9" i="2"/>
  <c r="P9" i="6" s="1"/>
  <c r="AN11" i="2" l="1"/>
  <c r="AN12" i="2" s="1"/>
  <c r="AL11" i="2"/>
  <c r="AS11" i="2"/>
  <c r="AT10" i="2"/>
  <c r="AM10" i="2"/>
  <c r="BE9" i="2"/>
  <c r="BF9" i="2"/>
  <c r="R9" i="6"/>
  <c r="AW11" i="2"/>
  <c r="AP11" i="2"/>
  <c r="G97" i="6" l="1"/>
  <c r="AO12" i="2"/>
  <c r="AM11" i="2"/>
  <c r="M171" i="6"/>
  <c r="O171" i="6"/>
  <c r="BD11" i="2"/>
  <c r="BB11" i="2"/>
  <c r="AO11" i="2"/>
  <c r="G171" i="6"/>
  <c r="AT11" i="2"/>
  <c r="AN10" i="2"/>
  <c r="G98" i="6" s="1"/>
  <c r="AX11" i="2"/>
  <c r="AP10" i="2"/>
  <c r="AQ11" i="2"/>
  <c r="AW10" i="2"/>
  <c r="H97" i="6" l="1"/>
  <c r="AY12" i="2"/>
  <c r="AY11" i="2"/>
  <c r="P171" i="6" s="1"/>
  <c r="BD10" i="2"/>
  <c r="O98" i="6"/>
  <c r="BB10" i="2"/>
  <c r="Q98" i="6" s="1"/>
  <c r="M98" i="6"/>
  <c r="BC11" i="2"/>
  <c r="AR11" i="2"/>
  <c r="N171" i="6"/>
  <c r="Q171" i="6"/>
  <c r="AO10" i="2"/>
  <c r="H98" i="6" s="1"/>
  <c r="H171" i="6"/>
  <c r="AX10" i="2"/>
  <c r="AQ10" i="2"/>
  <c r="BE11" i="2" l="1"/>
  <c r="P97" i="6"/>
  <c r="BE12" i="2"/>
  <c r="BF12" i="2"/>
  <c r="BF11" i="2"/>
  <c r="AY10" i="2"/>
  <c r="BC10" i="2"/>
  <c r="AR10" i="2"/>
  <c r="N98" i="6"/>
  <c r="R171" i="6"/>
  <c r="BF10" i="2" l="1"/>
  <c r="P98" i="6"/>
  <c r="BE10" i="2"/>
  <c r="R98" i="6"/>
</calcChain>
</file>

<file path=xl/sharedStrings.xml><?xml version="1.0" encoding="utf-8"?>
<sst xmlns="http://schemas.openxmlformats.org/spreadsheetml/2006/main" count="1060" uniqueCount="424">
  <si>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</si>
  <si>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</si>
  <si>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</si>
  <si>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</si>
  <si>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</si>
  <si>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</si>
  <si>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</si>
  <si>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</si>
  <si>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</si>
  <si>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</si>
  <si>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</si>
  <si>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</si>
  <si>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</si>
  <si>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</si>
  <si>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</si>
  <si>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</si>
  <si>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</si>
  <si>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</si>
  <si>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</si>
  <si>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</si>
  <si>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</si>
  <si>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</si>
  <si>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</si>
  <si>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</si>
  <si>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</si>
  <si>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</si>
  <si>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</si>
  <si>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</si>
  <si>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</si>
  <si>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</si>
  <si>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</si>
  <si>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</si>
  <si>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</si>
  <si>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</si>
  <si>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</si>
  <si>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</si>
  <si>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</si>
  <si>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</si>
  <si>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</si>
  <si>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</si>
  <si>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</si>
  <si>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</si>
  <si>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</si>
  <si>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</si>
  <si>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</si>
  <si>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</si>
  <si>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</si>
  <si>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</si>
  <si>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</si>
  <si>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</si>
  <si>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</si>
  <si>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</si>
  <si>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</si>
  <si>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</si>
  <si>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</si>
  <si>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</si>
  <si>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</si>
  <si>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</si>
  <si>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</si>
  <si>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</si>
  <si>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</si>
  <si>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</si>
  <si>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</si>
  <si>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</si>
  <si>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</si>
  <si>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</si>
  <si>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</si>
  <si>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</si>
  <si>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</si>
  <si>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</si>
  <si>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</si>
  <si>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</si>
  <si>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</si>
  <si>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</si>
  <si>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</si>
  <si>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</si>
  <si>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</si>
  <si>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</si>
  <si>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</si>
  <si>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</si>
  <si>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</si>
  <si>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</si>
  <si>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</si>
  <si>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</si>
  <si>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</si>
  <si>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</si>
  <si>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</si>
  <si>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</si>
  <si>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</si>
  <si>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</si>
  <si>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</si>
  <si>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</si>
  <si>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</si>
  <si>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</si>
  <si>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</si>
  <si>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Decay constants(1/y)</t>
  </si>
  <si>
    <t>Th230:</t>
  </si>
  <si>
    <t>U234:</t>
  </si>
  <si>
    <t>025c10368.exp</t>
  </si>
  <si>
    <t>028c10536.exp</t>
  </si>
  <si>
    <t>031c10368.exp</t>
  </si>
  <si>
    <t>034c10537.exp</t>
  </si>
  <si>
    <t>037c10368.exp</t>
  </si>
  <si>
    <t>040c10538.exp</t>
  </si>
  <si>
    <t>043c10368.exp</t>
  </si>
  <si>
    <t>NAH07-57</t>
  </si>
  <si>
    <t>Stalag</t>
  </si>
  <si>
    <t>NAH07-Top</t>
  </si>
  <si>
    <t>NAH14-61.5</t>
  </si>
  <si>
    <t>007y10368.exp</t>
  </si>
  <si>
    <t>010y10522.exp</t>
  </si>
  <si>
    <t>013y10368.exp</t>
  </si>
  <si>
    <t>016y10525.exp</t>
  </si>
  <si>
    <t>019y10368.exp</t>
  </si>
  <si>
    <t>022y10524.exp</t>
  </si>
  <si>
    <t>025y10368.exp</t>
  </si>
  <si>
    <t>028y10523.exp</t>
  </si>
  <si>
    <t>031y10368.exp</t>
  </si>
  <si>
    <t>034y10539.exp</t>
  </si>
  <si>
    <t>037y10368.exp</t>
  </si>
  <si>
    <t>040y10540.exp</t>
  </si>
  <si>
    <t>043y10368.exp</t>
  </si>
  <si>
    <t>EO-C-113</t>
  </si>
  <si>
    <t>EO-C-92.5</t>
  </si>
  <si>
    <t>EO-C-81.5</t>
  </si>
  <si>
    <t>EO-C-63</t>
  </si>
  <si>
    <t>EO-C-23.5</t>
  </si>
  <si>
    <t>EO-C-Top</t>
  </si>
  <si>
    <t>CH-8-133</t>
  </si>
  <si>
    <t>CH-8-258</t>
  </si>
  <si>
    <t>CH-8-80</t>
  </si>
  <si>
    <t>CH-8-Top</t>
  </si>
  <si>
    <t>NAH14-63</t>
  </si>
  <si>
    <t>NAH14-Top</t>
  </si>
  <si>
    <t>010y10516.exp</t>
  </si>
  <si>
    <t>016y10517.exp</t>
  </si>
  <si>
    <t>022y10518.exp</t>
  </si>
  <si>
    <t>028y10519.exp</t>
  </si>
  <si>
    <t>034y10520.exp</t>
  </si>
  <si>
    <t>040y10521.exp</t>
  </si>
  <si>
    <t>Ca3 Wisshak</t>
  </si>
  <si>
    <t>Poolcalcite</t>
  </si>
  <si>
    <t>007m10368.exp</t>
  </si>
  <si>
    <t>010m10601.exp</t>
  </si>
  <si>
    <t>013m10368.exp</t>
  </si>
  <si>
    <t>TaylorFehlerInitial!</t>
  </si>
  <si>
    <t>007A10368.exp</t>
  </si>
  <si>
    <t>010A9368b.exp</t>
  </si>
  <si>
    <t>013A10368.exp</t>
  </si>
  <si>
    <t>9368b</t>
  </si>
  <si>
    <t>Sinter</t>
  </si>
  <si>
    <t>9368c</t>
  </si>
  <si>
    <t>9368d</t>
  </si>
  <si>
    <t>LM-AJ15</t>
  </si>
  <si>
    <t>016A9368c.exp</t>
  </si>
  <si>
    <t>019A10368.exp</t>
  </si>
  <si>
    <t>022A9368d.exp</t>
  </si>
  <si>
    <t>025A10368.exp</t>
  </si>
  <si>
    <t>007W10368.exp</t>
  </si>
  <si>
    <t>010W10649.exp</t>
  </si>
  <si>
    <t>B1 H2O</t>
  </si>
  <si>
    <t>Tropfwasser</t>
  </si>
  <si>
    <t>013W10368.exp</t>
  </si>
  <si>
    <t>016W10641.exp</t>
  </si>
  <si>
    <t>019W10368.exp</t>
  </si>
  <si>
    <t>022W10642.exp</t>
  </si>
  <si>
    <t>025W10368.exp</t>
  </si>
  <si>
    <t>Ca 1</t>
  </si>
  <si>
    <t>Calcit</t>
  </si>
  <si>
    <t>Ca 2</t>
  </si>
  <si>
    <t xml:space="preserve">   (ng/g)</t>
  </si>
  <si>
    <t>007B10368.exp</t>
  </si>
  <si>
    <t>010B10650.exp</t>
  </si>
  <si>
    <t>013B10368.exp</t>
  </si>
  <si>
    <t>016B10651.exp</t>
  </si>
  <si>
    <t>019B10368.exp</t>
  </si>
  <si>
    <t>022B10652.exp</t>
  </si>
  <si>
    <t>025B10368.exp</t>
  </si>
  <si>
    <t>028B10653.exp</t>
  </si>
  <si>
    <t>031B10368.exp</t>
  </si>
  <si>
    <t>034B10654.exp</t>
  </si>
  <si>
    <t>037B10368.exp</t>
  </si>
  <si>
    <t>040B10655.exp</t>
  </si>
  <si>
    <t>B1 - 7.5 mm</t>
  </si>
  <si>
    <t>Stalagmit</t>
  </si>
  <si>
    <t>B1 - 15 mm</t>
  </si>
  <si>
    <t>B1 - 18 mm</t>
  </si>
  <si>
    <t>B1 - 554 mm</t>
  </si>
  <si>
    <t>B1 - 468 mm</t>
  </si>
  <si>
    <t>B1 - 470 mm</t>
  </si>
  <si>
    <t>KBI_124</t>
  </si>
  <si>
    <t>KBI_104</t>
  </si>
  <si>
    <t>KBI_62</t>
  </si>
  <si>
    <t>KBI_4</t>
  </si>
  <si>
    <t>PR-LA-51</t>
  </si>
  <si>
    <t>Sediment</t>
  </si>
  <si>
    <t>PR-LA-52</t>
  </si>
  <si>
    <t>007K10368.exp</t>
  </si>
  <si>
    <t>010K10635.exp</t>
  </si>
  <si>
    <t>013K10368.exp</t>
  </si>
  <si>
    <t>016K10636.exp</t>
  </si>
  <si>
    <t>019K10368.exp</t>
  </si>
  <si>
    <t>022K10637.exp</t>
  </si>
  <si>
    <t>025K10368.exp</t>
  </si>
  <si>
    <t>028K10638.exp</t>
  </si>
  <si>
    <t>031K10368.exp</t>
  </si>
  <si>
    <t>034K10656.exp</t>
  </si>
  <si>
    <t>037K10368.exp</t>
  </si>
  <si>
    <t>040K10657.exp</t>
  </si>
  <si>
    <t>013J10368.exp</t>
  </si>
  <si>
    <t>016J10671.exp</t>
  </si>
  <si>
    <t>019J10368.exp</t>
  </si>
  <si>
    <t>022J10672.exp</t>
  </si>
  <si>
    <t>025J10368.exp</t>
  </si>
  <si>
    <t>028J10673.exp</t>
  </si>
  <si>
    <t>031J10368.exp</t>
  </si>
  <si>
    <t>034J10674.exp</t>
  </si>
  <si>
    <t>037J10368.exp</t>
  </si>
  <si>
    <t>040J10675.exp</t>
  </si>
  <si>
    <t>M5-14-44B-10.0</t>
  </si>
  <si>
    <t>M5-14-44B-19.0</t>
  </si>
  <si>
    <t>M5-14-44B-61.0</t>
  </si>
  <si>
    <t>M5-14-44B-175.0</t>
  </si>
  <si>
    <t>M5-14-44B-258.0</t>
  </si>
  <si>
    <t>M5-14-44B-457</t>
  </si>
  <si>
    <t>M5-14-44B-513.0</t>
  </si>
  <si>
    <t>M5-14-44B-578.5</t>
  </si>
  <si>
    <t>M5-14-44B628.5</t>
  </si>
  <si>
    <t>M5-14-42-87.0</t>
  </si>
  <si>
    <t>M5-14-42-100.0</t>
  </si>
  <si>
    <t>M5-14-42-140.5</t>
  </si>
  <si>
    <t>M5-14-42-244.0</t>
  </si>
  <si>
    <t>M5-14-42-268.5</t>
  </si>
  <si>
    <t>007J10368.exp</t>
  </si>
  <si>
    <t>010J10676.exp</t>
  </si>
  <si>
    <t>016J10677.exp</t>
  </si>
  <si>
    <t>022J10678.exp</t>
  </si>
  <si>
    <t>028J10679.exp</t>
  </si>
  <si>
    <t>034J10680.exp</t>
  </si>
  <si>
    <t>040J10681.exp</t>
  </si>
  <si>
    <t>M5-14-44B376.0</t>
  </si>
  <si>
    <t>010J10682.exp</t>
  </si>
  <si>
    <t>016J10683.exp</t>
  </si>
  <si>
    <t>022J10684.exp</t>
  </si>
  <si>
    <t>028J10685.exp</t>
  </si>
  <si>
    <t>016B10708.exp</t>
  </si>
  <si>
    <t>022B10703.exp</t>
  </si>
  <si>
    <t>028B10704.exp</t>
  </si>
  <si>
    <t>034B10705.exp</t>
  </si>
  <si>
    <t>B1-5mm</t>
  </si>
  <si>
    <t>Stalagmite</t>
  </si>
  <si>
    <t>B1-262mm</t>
  </si>
  <si>
    <t>B1-281mm</t>
  </si>
  <si>
    <t>A4 poolspar</t>
  </si>
  <si>
    <t>010B10709.exp</t>
  </si>
  <si>
    <t>016B10710.exp</t>
  </si>
  <si>
    <t>022B10706.exp</t>
  </si>
  <si>
    <t>028B10707.exp</t>
  </si>
  <si>
    <t>034B10711.exp</t>
  </si>
  <si>
    <t>040B10712.exp</t>
  </si>
  <si>
    <t>043B10368.exp</t>
  </si>
  <si>
    <t>M1-17mm</t>
  </si>
  <si>
    <t>M1-8,5mm</t>
  </si>
  <si>
    <t>B1-420mm</t>
  </si>
  <si>
    <t>B1-450mm</t>
  </si>
  <si>
    <t>NAH14-91mm</t>
  </si>
  <si>
    <t>NAH14-82,5mm</t>
  </si>
  <si>
    <t>NAH14-68mm</t>
  </si>
  <si>
    <t>NAH14-50,5mm</t>
  </si>
  <si>
    <t>NAH14-40,5mm</t>
  </si>
  <si>
    <t>NAH14-23mm</t>
  </si>
  <si>
    <t>NAH14-16,5mm</t>
  </si>
  <si>
    <t>007N10368.exp</t>
  </si>
  <si>
    <t>010N10713.exp</t>
  </si>
  <si>
    <t>013N10368.exp</t>
  </si>
  <si>
    <t>016N10714.exp</t>
  </si>
  <si>
    <t>019N10368.exp</t>
  </si>
  <si>
    <t>022N10715.exp</t>
  </si>
  <si>
    <t>025N10368.exp</t>
  </si>
  <si>
    <t>028N10716.exp</t>
  </si>
  <si>
    <t>031N10368.exp</t>
  </si>
  <si>
    <t>034N10717.exp</t>
  </si>
  <si>
    <t>KMS - 1</t>
  </si>
  <si>
    <t>KMS - 2</t>
  </si>
  <si>
    <t>KMS - 3</t>
  </si>
  <si>
    <t>KMS - 4</t>
  </si>
  <si>
    <t>KMS - 5</t>
  </si>
  <si>
    <t>KMS - 6</t>
  </si>
  <si>
    <t>KMS - 7</t>
  </si>
  <si>
    <t>KMS - 8</t>
  </si>
  <si>
    <t>007i10368.exp</t>
  </si>
  <si>
    <t>010i10764.exp</t>
  </si>
  <si>
    <t>013i10368.exp</t>
  </si>
  <si>
    <t>016i10765.exp</t>
  </si>
  <si>
    <t>019i10368.exp</t>
  </si>
  <si>
    <t>022i10766.exp</t>
  </si>
  <si>
    <t>025i10368.exp</t>
  </si>
  <si>
    <t>028i10767.exp</t>
  </si>
  <si>
    <t>031i10368.exp</t>
  </si>
  <si>
    <t>034i10768.exp</t>
  </si>
  <si>
    <t>037i10368.exp</t>
  </si>
  <si>
    <t>040i10769.exp</t>
  </si>
  <si>
    <t>043i10368.exp</t>
  </si>
  <si>
    <t>046i10770.exp</t>
  </si>
  <si>
    <t>049i10368.exp</t>
  </si>
  <si>
    <t>052i10771.exp</t>
  </si>
  <si>
    <t>055i10368.exp</t>
  </si>
  <si>
    <t>007p10368.exp</t>
  </si>
  <si>
    <t>010p10795.exp</t>
  </si>
  <si>
    <t>013p10368.exp</t>
  </si>
  <si>
    <t>016p10797.exp</t>
  </si>
  <si>
    <t>019p10368.exp</t>
  </si>
  <si>
    <t>022p10796.exp</t>
  </si>
  <si>
    <t>025p10368.exp</t>
  </si>
  <si>
    <t>ARTE CHOROS 4</t>
  </si>
  <si>
    <t>ARTE CHOROS 6</t>
  </si>
  <si>
    <t>ARTE CHOROS 7</t>
  </si>
  <si>
    <t>ped. carbonate</t>
  </si>
  <si>
    <t>007E10368.exp</t>
  </si>
  <si>
    <t>010E10808.exp</t>
  </si>
  <si>
    <t>013E10368.exp</t>
  </si>
  <si>
    <t>016E10809.exp</t>
  </si>
  <si>
    <t>019E10368.exp</t>
  </si>
  <si>
    <t>022E10810.exp</t>
  </si>
  <si>
    <t>025E10368.exp</t>
  </si>
  <si>
    <t>028E10811.exp</t>
  </si>
  <si>
    <t>031E10368.exp</t>
  </si>
  <si>
    <t>034E10812.exp</t>
  </si>
  <si>
    <t>037E10368.exp</t>
  </si>
  <si>
    <t>040E10813.exp</t>
  </si>
  <si>
    <t>043E10368.exp</t>
  </si>
  <si>
    <t>046E10814.exp</t>
  </si>
  <si>
    <t>049E10368.exp</t>
  </si>
  <si>
    <t>EH - S -1</t>
  </si>
  <si>
    <t>EH - S -2</t>
  </si>
  <si>
    <t>EH - S -3</t>
  </si>
  <si>
    <t>EH - S -4</t>
  </si>
  <si>
    <t>EH - S -5</t>
  </si>
  <si>
    <t>EH - S -6</t>
  </si>
  <si>
    <t>EH - S -7</t>
  </si>
  <si>
    <t>007G10368.exp</t>
  </si>
  <si>
    <t>010G10823.exp</t>
  </si>
  <si>
    <t>013G10368.exp</t>
  </si>
  <si>
    <t>016G10829.exp</t>
  </si>
  <si>
    <t>019G10368.exp</t>
  </si>
  <si>
    <t>022G10828.exp</t>
  </si>
  <si>
    <t>025G10368.exp</t>
  </si>
  <si>
    <t>028G10827.exp</t>
  </si>
  <si>
    <t>031G10368.exp</t>
  </si>
  <si>
    <t>GH17-05-1,75</t>
  </si>
  <si>
    <t>GH17-05-6,0</t>
  </si>
  <si>
    <t>GH17-05-9,25</t>
  </si>
  <si>
    <t>GH17-05-15,4</t>
  </si>
  <si>
    <t>GH17-05-29,65</t>
  </si>
  <si>
    <t>GH17-05-40,8</t>
  </si>
  <si>
    <t>GH17-05-46,65</t>
  </si>
  <si>
    <t>GH17-05-49,1</t>
  </si>
  <si>
    <t>007G10815.exp</t>
  </si>
  <si>
    <t>010G10826.exp</t>
  </si>
  <si>
    <t>013G10815.exp</t>
  </si>
  <si>
    <t>016G10825.exp</t>
  </si>
  <si>
    <t>019G10815.exp</t>
  </si>
  <si>
    <t>022G10822.exp</t>
  </si>
  <si>
    <t>025G10815.exp</t>
  </si>
  <si>
    <t>028G10824.exp</t>
  </si>
  <si>
    <t>CO9-2-64.5</t>
  </si>
  <si>
    <t>CO9-2-66.3</t>
  </si>
  <si>
    <t>CO9-2-71.8</t>
  </si>
  <si>
    <t>007c10815.exp</t>
  </si>
  <si>
    <t>010c10819.exp</t>
  </si>
  <si>
    <t>013c10815.exp</t>
  </si>
  <si>
    <t>016c10820.exp</t>
  </si>
  <si>
    <t>019c10815.exp</t>
  </si>
  <si>
    <t>022c10821.exp</t>
  </si>
  <si>
    <t>025c10815.exp</t>
  </si>
  <si>
    <t>007N10815.exp</t>
  </si>
  <si>
    <t>010N10816.exp</t>
  </si>
  <si>
    <t>013N10815.exp</t>
  </si>
  <si>
    <t>016N10817.exp</t>
  </si>
  <si>
    <t>019N10815.exp</t>
  </si>
  <si>
    <t>022N10818.exp</t>
  </si>
  <si>
    <t>025N10815.exp</t>
  </si>
  <si>
    <t>NAH-14-97</t>
  </si>
  <si>
    <t>NAH-14-94</t>
  </si>
  <si>
    <t>NAH-14-59</t>
  </si>
  <si>
    <t>007K10815.exp</t>
  </si>
  <si>
    <t>010K10850.exp</t>
  </si>
  <si>
    <t>013K10815.exp</t>
  </si>
  <si>
    <t>016K10851.exp</t>
  </si>
  <si>
    <t>019K10815.exp</t>
  </si>
  <si>
    <t>022K10854.exp</t>
  </si>
  <si>
    <t>025K10815.exp</t>
  </si>
  <si>
    <t>028K10855.exp</t>
  </si>
  <si>
    <t>031K10815.exp</t>
  </si>
  <si>
    <t>034K10856.exp</t>
  </si>
  <si>
    <t>KMS-1_107</t>
  </si>
  <si>
    <t>KMS-1_5</t>
  </si>
  <si>
    <t>KMS-6_199,5</t>
  </si>
  <si>
    <t>KMS-6_7,5</t>
  </si>
  <si>
    <t>KMS-8_133</t>
  </si>
  <si>
    <t>KMS-8_4</t>
  </si>
  <si>
    <t>KMS-3_280</t>
  </si>
  <si>
    <t>KMS-3_8,5</t>
  </si>
  <si>
    <t>KMS-7_131,5</t>
  </si>
  <si>
    <t>KMS-7_11,5</t>
  </si>
  <si>
    <t>010K10857.exp</t>
  </si>
  <si>
    <t>016K10858.exp</t>
  </si>
  <si>
    <t>022K10859.exp</t>
  </si>
  <si>
    <t>028K10860.exp</t>
  </si>
  <si>
    <t>034K10861.exp</t>
  </si>
  <si>
    <t>037K10815.exp</t>
  </si>
  <si>
    <t>010K10852.exp</t>
  </si>
  <si>
    <t>016K10853.exp</t>
  </si>
  <si>
    <t>022K10862.exp</t>
  </si>
  <si>
    <t>028K10863.exp</t>
  </si>
  <si>
    <t>034K10864.exp</t>
  </si>
  <si>
    <t>040K10865.exp</t>
  </si>
  <si>
    <t>043K10815.exp</t>
  </si>
  <si>
    <t>KMS-2_160</t>
  </si>
  <si>
    <t>KMS-2_7</t>
  </si>
  <si>
    <t>KMS-5_230</t>
  </si>
  <si>
    <t>KMS-5_5,5</t>
  </si>
  <si>
    <t>KMS-4_294,5</t>
  </si>
  <si>
    <t>KMS-4_7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</si>
</sst>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"/>
    <numFmt numFmtId="171" formatCode="0.00000000"/>
    <numFmt numFmtId="172" formatCode="0.000000000"/>
    <numFmt numFmtId="173" formatCode="0.00000000000000"/>
    <numFmt numFmtId="174" formatCode="0.0000000000000000000000000"/>
    <numFmt numFmtId="175" formatCode="0.000000000000000000000000"/>
    <numFmt numFmtId="176" formatCode="_-* #,##0.00\ [$€]_-;\-* #,##0.00\ [$€]_-;_-* &quot;-&quot;??\ [$€]_-;_-@_-"/>
    <numFmt numFmtId="177" formatCode="#,##0.0\ _D_M"/>
    <numFmt numFmtId="178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196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72" fontId="2" fillId="0" borderId="0" xfId="0" applyNumberFormat="1" applyFont="1" applyBorder="1" applyAlignment="1" applyProtection="1">
      <alignment horizontal="center"/>
    </xf>
    <xf numFmtId="172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1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72" fontId="2" fillId="0" borderId="0" xfId="0" applyNumberFormat="1" applyFont="1" applyFill="1" applyBorder="1" applyAlignment="1" applyProtection="1">
      <alignment horizontal="center"/>
    </xf>
    <xf numFmtId="172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3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7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3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9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3" fillId="0" borderId="5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3" fillId="0" borderId="6" xfId="0" applyNumberFormat="1" applyFont="1" applyBorder="1" applyAlignment="1">
      <alignment horizontal="center"/>
    </xf>
    <xf numFmtId="167" fontId="2" fillId="0" borderId="0" xfId="0" applyNumberFormat="1" applyFont="1" applyFill="1" applyAlignment="1">
      <alignment horizontal="center"/>
    </xf>
    <xf numFmtId="170" fontId="2" fillId="0" borderId="0" xfId="0" applyNumberFormat="1" applyFont="1" applyFill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6" fontId="3" fillId="0" borderId="2" xfId="0" applyNumberFormat="1" applyFont="1" applyBorder="1" applyAlignment="1" applyProtection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168" fontId="2" fillId="0" borderId="0" xfId="0" applyNumberFormat="1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0" borderId="0" xfId="0" applyNumberFormat="1" applyFont="1" applyFill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72" fontId="2" fillId="11" borderId="0" xfId="0" applyNumberFormat="1" applyFont="1" applyFill="1" applyBorder="1" applyAlignment="1" applyProtection="1">
      <alignment horizontal="center"/>
    </xf>
    <xf numFmtId="172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175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67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Fill="1" applyAlignment="1">
      <alignment horizontal="center"/>
    </xf>
    <xf numFmtId="178" fontId="2" fillId="0" borderId="0" xfId="0" applyNumberFormat="1" applyFont="1" applyFill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67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/>
    </xf>
    <xf numFmtId="0" fontId="0" fillId="0" borderId="0" xfId="0" applyFill="1"/>
    <xf numFmtId="178" fontId="2" fillId="0" borderId="0" xfId="0" applyNumberFormat="1" applyFont="1" applyFill="1" applyBorder="1" applyAlignment="1">
      <alignment horizontal="center"/>
    </xf>
    <xf numFmtId="164" fontId="2" fillId="0" borderId="8" xfId="0" applyNumberFormat="1" applyFont="1" applyFill="1" applyBorder="1" applyAlignment="1">
      <alignment horizontal="center"/>
    </xf>
    <xf numFmtId="169" fontId="2" fillId="0" borderId="8" xfId="0" applyNumberFormat="1" applyFont="1" applyFill="1" applyBorder="1" applyAlignment="1">
      <alignment horizontal="center"/>
    </xf>
    <xf numFmtId="11" fontId="2" fillId="0" borderId="0" xfId="0" applyNumberFormat="1" applyFont="1" applyBorder="1" applyAlignment="1">
      <alignment horizontal="center"/>
    </xf>
    <xf numFmtId="178" fontId="2" fillId="0" borderId="0" xfId="0" applyNumberFormat="1" applyFont="1" applyBorder="1" applyAlignment="1">
      <alignment horizontal="center"/>
    </xf>
    <xf numFmtId="171" fontId="2" fillId="0" borderId="13" xfId="0" applyNumberFormat="1" applyFont="1" applyFill="1" applyBorder="1" applyAlignment="1" applyProtection="1">
      <alignment horizontal="center"/>
    </xf>
    <xf numFmtId="0" fontId="2" fillId="11" borderId="0" xfId="0" applyFont="1" applyFill="1" applyAlignment="1">
      <alignment horizontal="center" vertical="center" wrapText="1"/>
    </xf>
    <xf numFmtId="166" fontId="2" fillId="0" borderId="0" xfId="0" applyNumberFormat="1" applyFont="1" applyFill="1" applyBorder="1" applyAlignment="1">
      <alignment horizontal="center"/>
    </xf>
    <xf numFmtId="166" fontId="11" fillId="0" borderId="0" xfId="0" applyNumberFormat="1" applyFont="1" applyFill="1" applyBorder="1" applyAlignment="1">
      <alignment horizontal="center"/>
    </xf>
    <xf numFmtId="11" fontId="0" fillId="0" borderId="0" xfId="0" applyNumberFormat="1"/>
  </cellXfs>
  <cellStyles count="2">
    <cellStyle name="Euro" xfId="1" xr:uid="{00000000-0005-0000-0000-000000000000}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indexed="32"/>
  </sheetPr>
  <dimension ref="A1:AC374"/>
  <sheetViews>
    <sheetView topLeftCell="C1" zoomScaleNormal="100" workbookViewId="0">
      <pane ySplit="2" topLeftCell="A276" activePane="bottomLeft" state="frozen"/>
      <selection activeCell="B1" sqref="B1"/>
      <selection pane="bottomLeft" activeCell="H297" sqref="H297:Z309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77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11" customWidth="1"/>
    <col min="19" max="19" width="13.140625" style="174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137" t="s">
        <v>2</v>
      </c>
      <c r="F1" s="36" t="s">
        <v>3</v>
      </c>
      <c r="G1" s="40" t="s">
        <v>93</v>
      </c>
      <c r="H1" s="40"/>
      <c r="I1" s="97" t="s">
        <v>77</v>
      </c>
      <c r="J1" s="98" t="s">
        <v>78</v>
      </c>
      <c r="K1" s="42" t="s">
        <v>94</v>
      </c>
      <c r="L1" s="143" t="s">
        <v>4</v>
      </c>
      <c r="M1" s="37" t="s">
        <v>42</v>
      </c>
      <c r="N1" s="145" t="s">
        <v>4</v>
      </c>
      <c r="O1" s="40" t="s">
        <v>5</v>
      </c>
      <c r="P1" s="20" t="s">
        <v>6</v>
      </c>
      <c r="Q1" s="42" t="s">
        <v>80</v>
      </c>
      <c r="R1" s="145" t="s">
        <v>4</v>
      </c>
      <c r="S1" s="177" t="s">
        <v>7</v>
      </c>
      <c r="T1" s="145" t="s">
        <v>4</v>
      </c>
      <c r="U1" s="126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38" t="s">
        <v>12</v>
      </c>
      <c r="F2" s="39" t="s">
        <v>44</v>
      </c>
      <c r="G2" s="37" t="s">
        <v>44</v>
      </c>
      <c r="H2" s="37"/>
      <c r="I2" s="1"/>
      <c r="J2" s="125"/>
      <c r="K2" s="42" t="s">
        <v>14</v>
      </c>
      <c r="L2" s="143" t="s">
        <v>13</v>
      </c>
      <c r="M2" s="37" t="s">
        <v>14</v>
      </c>
      <c r="N2" s="145" t="s">
        <v>13</v>
      </c>
      <c r="O2" s="37" t="s">
        <v>15</v>
      </c>
      <c r="P2" s="20" t="s">
        <v>16</v>
      </c>
      <c r="Q2" s="42" t="s">
        <v>14</v>
      </c>
      <c r="R2" s="145" t="s">
        <v>13</v>
      </c>
      <c r="S2" s="177" t="s">
        <v>14</v>
      </c>
      <c r="T2" s="145" t="s">
        <v>13</v>
      </c>
      <c r="U2" s="127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139"/>
      <c r="F3" s="43"/>
      <c r="G3" s="44"/>
      <c r="H3" s="44"/>
      <c r="I3" s="44"/>
      <c r="J3" s="45"/>
      <c r="K3" s="44"/>
      <c r="L3" s="144"/>
      <c r="M3" s="144"/>
      <c r="N3" s="144"/>
      <c r="O3" s="44"/>
      <c r="P3" s="45"/>
      <c r="Q3" s="46"/>
      <c r="R3" s="146"/>
      <c r="S3" s="173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83"/>
    </row>
    <row r="5" spans="1:29" x14ac:dyDescent="0.2">
      <c r="G5" s="1"/>
      <c r="H5" s="1"/>
      <c r="I5" s="1"/>
      <c r="K5" s="7"/>
      <c r="M5" s="178"/>
      <c r="N5" s="178"/>
    </row>
    <row r="6" spans="1:29" x14ac:dyDescent="0.2">
      <c r="G6" s="1"/>
      <c r="H6" s="1"/>
      <c r="I6" s="1"/>
      <c r="K6" s="7"/>
      <c r="M6" s="178"/>
      <c r="N6" s="178"/>
    </row>
    <row r="7" spans="1:29" x14ac:dyDescent="0.2">
      <c r="G7" s="1"/>
      <c r="H7" s="1"/>
      <c r="I7" s="1"/>
      <c r="K7" s="7"/>
      <c r="M7" s="178"/>
      <c r="N7" s="178"/>
    </row>
    <row r="8" spans="1:29" x14ac:dyDescent="0.2">
      <c r="G8" s="1"/>
      <c r="H8" s="1"/>
      <c r="I8" s="1"/>
      <c r="K8" s="7"/>
    </row>
    <row r="9" spans="1:29" x14ac:dyDescent="0.2">
      <c r="A9" s="167">
        <v>10368</v>
      </c>
      <c r="B9" s="167" t="s">
        <v>87</v>
      </c>
      <c r="C9" s="167" t="s">
        <v>79</v>
      </c>
      <c r="D9" s="172">
        <v>43867</v>
      </c>
      <c r="E9" s="170"/>
      <c r="F9" s="192">
        <v>1.22055</v>
      </c>
      <c r="G9" s="192">
        <v>10.325699999999999</v>
      </c>
      <c r="H9" t="s">
        <v>98</v>
      </c>
      <c r="I9">
        <v>9.9611826400369339E-3</v>
      </c>
      <c r="J9">
        <v>0.92786503969341327</v>
      </c>
      <c r="K9">
        <v>7.1148517054332519E-3</v>
      </c>
      <c r="L9">
        <v>5.9824543894090587E-3</v>
      </c>
      <c r="M9">
        <v>3.0140114866137759</v>
      </c>
      <c r="N9">
        <v>1.2834791817749764E-2</v>
      </c>
      <c r="O9">
        <v>2.2940348484890798</v>
      </c>
      <c r="P9">
        <v>0.90220884463005935</v>
      </c>
      <c r="Q9">
        <v>7.5703329149763984E-3</v>
      </c>
      <c r="R9">
        <v>0.20758769426652343</v>
      </c>
      <c r="S9">
        <v>5.4904830360792226E-5</v>
      </c>
      <c r="T9">
        <v>0.20758769426652418</v>
      </c>
      <c r="U9">
        <v>1.4590162286334734</v>
      </c>
      <c r="V9">
        <v>0.27443305466849854</v>
      </c>
      <c r="W9">
        <v>0.20108171922222517</v>
      </c>
      <c r="X9">
        <v>0.61097177461315466</v>
      </c>
      <c r="Y9">
        <v>0.29322892549749441</v>
      </c>
      <c r="Z9">
        <v>0.47761095718195412</v>
      </c>
    </row>
    <row r="10" spans="1:29" x14ac:dyDescent="0.2">
      <c r="A10" s="58">
        <v>10536</v>
      </c>
      <c r="B10" s="58" t="s">
        <v>105</v>
      </c>
      <c r="C10" s="58" t="s">
        <v>106</v>
      </c>
      <c r="D10" s="181">
        <v>43867</v>
      </c>
      <c r="E10" s="193">
        <v>57</v>
      </c>
      <c r="F10" s="59">
        <v>7.6689999999999994E-2</v>
      </c>
      <c r="G10" s="59">
        <v>9.2280000000000584E-2</v>
      </c>
      <c r="H10" t="s">
        <v>99</v>
      </c>
      <c r="I10">
        <v>1.0075011499355626E-2</v>
      </c>
      <c r="J10">
        <v>0.20736524748804908</v>
      </c>
      <c r="K10">
        <v>7.1103348454190944E-3</v>
      </c>
      <c r="L10">
        <v>3.8624774154799872E-3</v>
      </c>
      <c r="M10">
        <v>1.3174392840562279</v>
      </c>
      <c r="N10">
        <v>4.9831893134048982E-3</v>
      </c>
      <c r="O10">
        <v>1.0531445111481714</v>
      </c>
      <c r="P10">
        <v>0.21068003379817363</v>
      </c>
      <c r="Q10">
        <v>8.0549486930686365E-3</v>
      </c>
      <c r="R10">
        <v>9.9086657852705484E-2</v>
      </c>
      <c r="S10">
        <v>5.8419569723664869E-5</v>
      </c>
      <c r="T10">
        <v>9.9086657852705914E-2</v>
      </c>
      <c r="U10">
        <v>0.38941803801710234</v>
      </c>
      <c r="V10">
        <v>0.20116716610260715</v>
      </c>
      <c r="W10">
        <v>4.2251325533153757E-2</v>
      </c>
      <c r="X10">
        <v>0.17474988028190203</v>
      </c>
      <c r="Y10">
        <v>1.6463825120556878E-2</v>
      </c>
      <c r="Z10">
        <v>0.14897648150906695</v>
      </c>
    </row>
    <row r="11" spans="1:29" x14ac:dyDescent="0.2">
      <c r="A11" s="167">
        <v>10368</v>
      </c>
      <c r="B11" s="167" t="s">
        <v>87</v>
      </c>
      <c r="C11" s="167" t="s">
        <v>79</v>
      </c>
      <c r="D11" s="172">
        <v>43867</v>
      </c>
      <c r="E11" s="170"/>
      <c r="F11" s="192">
        <v>1.22055</v>
      </c>
      <c r="G11" s="192">
        <v>10.325699999999999</v>
      </c>
      <c r="H11" t="s">
        <v>100</v>
      </c>
      <c r="I11">
        <v>9.7795044278404328E-3</v>
      </c>
      <c r="J11">
        <v>0.93930714018775985</v>
      </c>
      <c r="K11">
        <v>7.1096699705126137E-3</v>
      </c>
      <c r="L11">
        <v>7.7987160569499281E-3</v>
      </c>
      <c r="M11">
        <v>3.0126728722360707</v>
      </c>
      <c r="N11">
        <v>1.5173901431241317E-2</v>
      </c>
      <c r="O11">
        <v>2.333895863642768</v>
      </c>
      <c r="P11">
        <v>0.94219753425156227</v>
      </c>
      <c r="Q11">
        <v>7.5696299800547791E-3</v>
      </c>
      <c r="R11">
        <v>0.15215117167826958</v>
      </c>
      <c r="S11">
        <v>5.4899732233264783E-5</v>
      </c>
      <c r="T11">
        <v>0.15215117167826986</v>
      </c>
      <c r="U11">
        <v>1.4548101058519893</v>
      </c>
      <c r="V11">
        <v>0.28517330858626122</v>
      </c>
      <c r="W11">
        <v>0.20055852449587691</v>
      </c>
      <c r="X11">
        <v>0.50880448758860353</v>
      </c>
      <c r="Y11">
        <v>0.29154961036855748</v>
      </c>
      <c r="Z11">
        <v>0.50988365341829467</v>
      </c>
    </row>
    <row r="12" spans="1:29" s="56" customFormat="1" x14ac:dyDescent="0.2">
      <c r="A12" s="56">
        <v>10537</v>
      </c>
      <c r="B12" s="56" t="s">
        <v>107</v>
      </c>
      <c r="C12" s="56" t="s">
        <v>106</v>
      </c>
      <c r="D12" s="181">
        <v>43867</v>
      </c>
      <c r="E12" s="107">
        <v>1</v>
      </c>
      <c r="F12" s="182">
        <v>0.10623</v>
      </c>
      <c r="G12" s="182">
        <v>9.5089999999999009E-2</v>
      </c>
      <c r="H12" t="s">
        <v>101</v>
      </c>
      <c r="I12">
        <v>1.0031815690481482E-2</v>
      </c>
      <c r="J12">
        <v>0.26293334304579952</v>
      </c>
      <c r="K12">
        <v>7.1014281806481014E-3</v>
      </c>
      <c r="L12">
        <v>7.5131619395495553E-3</v>
      </c>
      <c r="M12">
        <v>0.98648288722191191</v>
      </c>
      <c r="N12">
        <v>5.9738074921361134E-3</v>
      </c>
      <c r="O12">
        <v>0.79614032070002472</v>
      </c>
      <c r="P12">
        <v>0.26331276732107367</v>
      </c>
      <c r="Q12">
        <v>8.0950711089790642E-3</v>
      </c>
      <c r="R12">
        <v>0.14515116716113485</v>
      </c>
      <c r="S12">
        <v>5.8710562796752735E-5</v>
      </c>
      <c r="T12">
        <v>0.14515116716113502</v>
      </c>
      <c r="U12">
        <v>0.29387307107759864</v>
      </c>
      <c r="V12">
        <v>0.25154068732003798</v>
      </c>
      <c r="W12">
        <v>8.1305626196140918E-3</v>
      </c>
      <c r="X12">
        <v>0.13301155801282999</v>
      </c>
      <c r="Y12">
        <v>2.3910559677831787E-3</v>
      </c>
      <c r="Z12">
        <v>0.2254612744412661</v>
      </c>
    </row>
    <row r="13" spans="1:29" s="56" customFormat="1" x14ac:dyDescent="0.2">
      <c r="A13" s="167">
        <v>10368</v>
      </c>
      <c r="B13" s="167" t="s">
        <v>87</v>
      </c>
      <c r="C13" s="167" t="s">
        <v>79</v>
      </c>
      <c r="D13" s="172">
        <v>43867</v>
      </c>
      <c r="E13" s="170"/>
      <c r="F13" s="192">
        <v>1.22055</v>
      </c>
      <c r="G13" s="192">
        <v>10.325699999999999</v>
      </c>
      <c r="H13" t="s">
        <v>102</v>
      </c>
      <c r="I13">
        <v>9.6984203693121687E-3</v>
      </c>
      <c r="J13">
        <v>1.2076026853352901</v>
      </c>
      <c r="K13">
        <v>7.1053399867718704E-3</v>
      </c>
      <c r="L13">
        <v>8.1464900288400425E-3</v>
      </c>
      <c r="M13">
        <v>3.0134585785931121</v>
      </c>
      <c r="N13">
        <v>1.5345832368970426E-2</v>
      </c>
      <c r="O13">
        <v>2.3533608453892967</v>
      </c>
      <c r="P13">
        <v>1.2567633946043102</v>
      </c>
      <c r="Q13">
        <v>7.5720281102067367E-3</v>
      </c>
      <c r="R13">
        <v>0.18188283478970516</v>
      </c>
      <c r="S13">
        <v>5.4917124986087536E-5</v>
      </c>
      <c r="T13">
        <v>0.18188283478970535</v>
      </c>
      <c r="U13">
        <v>1.4653828404070375</v>
      </c>
      <c r="V13">
        <v>0.21840075266441406</v>
      </c>
      <c r="W13">
        <v>0.2018726371509092</v>
      </c>
      <c r="X13">
        <v>0.4885062259502358</v>
      </c>
      <c r="Y13">
        <v>0.29599994948152353</v>
      </c>
      <c r="Z13">
        <v>0.47586267816779187</v>
      </c>
    </row>
    <row r="14" spans="1:29" s="56" customFormat="1" x14ac:dyDescent="0.2">
      <c r="A14" s="58">
        <v>10538</v>
      </c>
      <c r="B14" s="58" t="s">
        <v>108</v>
      </c>
      <c r="C14" s="58" t="s">
        <v>106</v>
      </c>
      <c r="D14" s="181">
        <v>43867</v>
      </c>
      <c r="E14" s="193">
        <v>61.5</v>
      </c>
      <c r="F14" s="59">
        <v>7.7979999999999994E-2</v>
      </c>
      <c r="G14" s="59">
        <v>9.3820000000000903E-2</v>
      </c>
      <c r="H14" t="s">
        <v>103</v>
      </c>
      <c r="I14">
        <v>1.0034415174611615E-2</v>
      </c>
      <c r="J14">
        <v>0.25574638122798099</v>
      </c>
      <c r="K14">
        <v>7.1026996770845903E-3</v>
      </c>
      <c r="L14">
        <v>4.0911767796165954E-3</v>
      </c>
      <c r="M14">
        <v>1.4038728607730744</v>
      </c>
      <c r="N14">
        <v>5.8399333778353674E-3</v>
      </c>
      <c r="O14">
        <v>1.0772129190194977</v>
      </c>
      <c r="P14">
        <v>0.28416183253823474</v>
      </c>
      <c r="Q14">
        <v>7.6968554814058534E-3</v>
      </c>
      <c r="R14">
        <v>9.2259343620409426E-2</v>
      </c>
      <c r="S14">
        <v>5.5822451834595409E-5</v>
      </c>
      <c r="T14">
        <v>9.2259343620409232E-2</v>
      </c>
      <c r="U14">
        <v>6.4559035281486238E-2</v>
      </c>
      <c r="V14">
        <v>0.54705979767752166</v>
      </c>
      <c r="W14">
        <v>5.4887893092638633E-2</v>
      </c>
      <c r="X14">
        <v>0.20066025513407534</v>
      </c>
      <c r="Y14">
        <v>3.5511665472087624E-3</v>
      </c>
      <c r="Z14">
        <v>0.46474174628488851</v>
      </c>
    </row>
    <row r="15" spans="1:29" s="56" customFormat="1" x14ac:dyDescent="0.2">
      <c r="A15" s="167">
        <v>10368</v>
      </c>
      <c r="B15" s="167" t="s">
        <v>87</v>
      </c>
      <c r="C15" s="167" t="s">
        <v>79</v>
      </c>
      <c r="D15" s="172">
        <v>43867</v>
      </c>
      <c r="E15" s="170"/>
      <c r="F15" s="192">
        <v>1.22055</v>
      </c>
      <c r="G15" s="192">
        <v>10.325699999999999</v>
      </c>
      <c r="H15" t="s">
        <v>104</v>
      </c>
      <c r="I15">
        <v>9.9272406647639127E-3</v>
      </c>
      <c r="J15">
        <v>1.1493587002023353</v>
      </c>
      <c r="K15">
        <v>7.1051705355675817E-3</v>
      </c>
      <c r="L15">
        <v>7.1515707819152299E-3</v>
      </c>
      <c r="M15">
        <v>3.0130069230460648</v>
      </c>
      <c r="N15">
        <v>1.7570667330513216E-2</v>
      </c>
      <c r="O15">
        <v>2.3026714399133077</v>
      </c>
      <c r="P15">
        <v>1.3262128398450372</v>
      </c>
      <c r="Q15">
        <v>7.5661337337438565E-3</v>
      </c>
      <c r="R15">
        <v>0.2236294521326837</v>
      </c>
      <c r="S15">
        <v>5.4874375249264635E-5</v>
      </c>
      <c r="T15">
        <v>0.2236294521326837</v>
      </c>
      <c r="U15">
        <v>1.457270348163715</v>
      </c>
      <c r="V15">
        <v>0.25441301247556364</v>
      </c>
      <c r="W15">
        <v>0.20346022006277237</v>
      </c>
      <c r="X15">
        <v>0.43498731214869896</v>
      </c>
      <c r="Y15">
        <v>0.29660022813174347</v>
      </c>
      <c r="Z15">
        <v>0.41572027662952887</v>
      </c>
    </row>
    <row r="16" spans="1:29" s="56" customFormat="1" x14ac:dyDescent="0.2">
      <c r="C16" s="70"/>
      <c r="D16" s="70"/>
      <c r="E16" s="107"/>
      <c r="F16" s="70"/>
      <c r="G16" s="70"/>
      <c r="H16" s="59"/>
      <c r="I16" s="59"/>
      <c r="J16" s="62"/>
      <c r="K16" s="186"/>
      <c r="L16" s="184"/>
      <c r="M16" s="57"/>
      <c r="N16" s="62"/>
      <c r="O16" s="187"/>
      <c r="P16" s="62"/>
      <c r="Q16" s="71"/>
      <c r="R16" s="72"/>
      <c r="S16" s="175"/>
      <c r="T16" s="71"/>
      <c r="U16" s="71"/>
      <c r="V16" s="72"/>
      <c r="W16" s="188"/>
      <c r="X16" s="72"/>
      <c r="Y16" s="71"/>
      <c r="Z16" s="72"/>
    </row>
    <row r="17" spans="1:26" s="56" customFormat="1" x14ac:dyDescent="0.2">
      <c r="A17" s="167">
        <v>10368</v>
      </c>
      <c r="B17" s="167" t="s">
        <v>87</v>
      </c>
      <c r="C17" s="167" t="s">
        <v>79</v>
      </c>
      <c r="D17" s="172">
        <v>43868</v>
      </c>
      <c r="E17" s="170"/>
      <c r="F17" s="192">
        <v>1.22055</v>
      </c>
      <c r="G17" s="192">
        <v>10.325699999999999</v>
      </c>
      <c r="H17" t="s">
        <v>109</v>
      </c>
      <c r="I17">
        <v>1.0044773470487512E-2</v>
      </c>
      <c r="J17">
        <v>1.5124004027739222</v>
      </c>
      <c r="K17">
        <v>7.1252423419097231E-3</v>
      </c>
      <c r="L17">
        <v>7.0410807843470716E-3</v>
      </c>
      <c r="M17">
        <v>3.0126268362141682</v>
      </c>
      <c r="N17">
        <v>1.8211968433661293E-2</v>
      </c>
      <c r="O17">
        <v>2.2664050409066006</v>
      </c>
      <c r="P17">
        <v>1.5655229085659634</v>
      </c>
      <c r="Q17">
        <v>7.5674473304985709E-3</v>
      </c>
      <c r="R17">
        <v>0.24286769787013693</v>
      </c>
      <c r="S17">
        <v>5.4883902281667298E-5</v>
      </c>
      <c r="T17">
        <v>0.24286769787013693</v>
      </c>
      <c r="U17">
        <v>1.4519373913268945</v>
      </c>
      <c r="V17">
        <v>0.30643643353212091</v>
      </c>
      <c r="W17">
        <v>0.20028539524074765</v>
      </c>
      <c r="X17">
        <v>0.89822982714007926</v>
      </c>
      <c r="Y17">
        <v>0.28995491929538458</v>
      </c>
      <c r="Z17">
        <v>0.78424527784498621</v>
      </c>
    </row>
    <row r="18" spans="1:26" s="56" customFormat="1" x14ac:dyDescent="0.2">
      <c r="A18" s="56">
        <v>10522</v>
      </c>
      <c r="B18" s="56" t="s">
        <v>128</v>
      </c>
      <c r="C18" s="56" t="s">
        <v>106</v>
      </c>
      <c r="D18" s="140">
        <v>43868</v>
      </c>
      <c r="E18" s="107">
        <v>133</v>
      </c>
      <c r="F18" s="182">
        <v>0.10642</v>
      </c>
      <c r="G18" s="182">
        <v>9.3669999999999476E-2</v>
      </c>
      <c r="H18" t="s">
        <v>110</v>
      </c>
      <c r="I18">
        <v>1.0099018236564219E-2</v>
      </c>
      <c r="J18">
        <v>0.44874039607542254</v>
      </c>
      <c r="K18">
        <v>7.1107366210669725E-3</v>
      </c>
      <c r="L18">
        <v>1.0683410297365654E-2</v>
      </c>
      <c r="M18">
        <v>0.58760622754548542</v>
      </c>
      <c r="N18">
        <v>1.0732374474541784E-2</v>
      </c>
      <c r="O18">
        <v>0.41313343968554189</v>
      </c>
      <c r="P18">
        <v>0.5646489427089173</v>
      </c>
      <c r="Q18">
        <v>7.0824886446676965E-3</v>
      </c>
      <c r="R18">
        <v>0.42986490915011666</v>
      </c>
      <c r="S18">
        <v>5.1366675935536434E-5</v>
      </c>
      <c r="T18">
        <v>0.4298649091501166</v>
      </c>
      <c r="U18">
        <v>2.1077326670119658E-2</v>
      </c>
      <c r="V18">
        <v>1.1526099350887569</v>
      </c>
      <c r="W18">
        <v>0.14830995055796758</v>
      </c>
      <c r="X18">
        <v>0.30202744554843541</v>
      </c>
      <c r="Y18">
        <v>3.1370561081483475E-3</v>
      </c>
      <c r="Z18">
        <v>0.98923485414996548</v>
      </c>
    </row>
    <row r="19" spans="1:26" s="56" customFormat="1" x14ac:dyDescent="0.2">
      <c r="A19" s="167">
        <v>10368</v>
      </c>
      <c r="B19" s="167" t="s">
        <v>87</v>
      </c>
      <c r="C19" s="167" t="s">
        <v>79</v>
      </c>
      <c r="D19" s="172">
        <v>43868</v>
      </c>
      <c r="E19" s="170"/>
      <c r="F19" s="192">
        <v>1.22055</v>
      </c>
      <c r="G19" s="192">
        <v>10.325699999999999</v>
      </c>
      <c r="H19" t="s">
        <v>111</v>
      </c>
      <c r="I19">
        <v>1.007523548580691E-2</v>
      </c>
      <c r="J19">
        <v>1.8972016364612871</v>
      </c>
      <c r="K19">
        <v>7.1130327694100956E-3</v>
      </c>
      <c r="L19">
        <v>8.4736613674418239E-3</v>
      </c>
      <c r="M19">
        <v>3.0123100207415874</v>
      </c>
      <c r="N19">
        <v>2.5039541048488084E-2</v>
      </c>
      <c r="O19">
        <v>2.2615123382837488</v>
      </c>
      <c r="P19">
        <v>1.7982952046134779</v>
      </c>
      <c r="Q19">
        <v>7.5612184981683145E-3</v>
      </c>
      <c r="R19">
        <v>0.25367786377980428</v>
      </c>
      <c r="S19">
        <v>5.4838726859888704E-5</v>
      </c>
      <c r="T19">
        <v>0.25367786377980334</v>
      </c>
      <c r="U19">
        <v>1.4549647228729885</v>
      </c>
      <c r="V19">
        <v>0.4097535670417819</v>
      </c>
      <c r="W19">
        <v>0.19920988836287992</v>
      </c>
      <c r="X19">
        <v>0.69663874916832569</v>
      </c>
      <c r="Y19">
        <v>0.28890351103134693</v>
      </c>
      <c r="Z19">
        <v>0.51492585807735924</v>
      </c>
    </row>
    <row r="20" spans="1:26" s="56" customFormat="1" x14ac:dyDescent="0.2">
      <c r="A20" s="56">
        <v>10525</v>
      </c>
      <c r="B20" s="56" t="s">
        <v>131</v>
      </c>
      <c r="C20" s="56" t="s">
        <v>106</v>
      </c>
      <c r="D20" s="140">
        <v>43868</v>
      </c>
      <c r="E20" s="107">
        <v>1</v>
      </c>
      <c r="F20" s="182">
        <v>0.1081</v>
      </c>
      <c r="G20" s="182">
        <v>9.3840000000000146E-2</v>
      </c>
      <c r="H20" t="s">
        <v>112</v>
      </c>
      <c r="I20">
        <v>1.007895850624271E-2</v>
      </c>
      <c r="J20">
        <v>0.28101830705059905</v>
      </c>
      <c r="K20">
        <v>7.1101554847752615E-3</v>
      </c>
      <c r="L20">
        <v>7.9599790833365831E-3</v>
      </c>
      <c r="M20">
        <v>0.49528229561854381</v>
      </c>
      <c r="N20">
        <v>7.3114563922964913E-3</v>
      </c>
      <c r="O20">
        <v>0.34693641144141979</v>
      </c>
      <c r="P20">
        <v>0.42635268380068353</v>
      </c>
      <c r="Q20">
        <v>7.0547341679107018E-3</v>
      </c>
      <c r="R20">
        <v>0.25735660781269237</v>
      </c>
      <c r="S20">
        <v>5.1165382960021336E-5</v>
      </c>
      <c r="T20">
        <v>0.25735660781269237</v>
      </c>
      <c r="U20">
        <v>1.7953485474104334E-2</v>
      </c>
      <c r="V20">
        <v>0.6017477411486063</v>
      </c>
      <c r="W20">
        <v>0.10538445010140235</v>
      </c>
      <c r="X20">
        <v>0.17033799786413195</v>
      </c>
      <c r="Y20">
        <v>1.8917439987889422E-3</v>
      </c>
      <c r="Z20">
        <v>0.56654068692118065</v>
      </c>
    </row>
    <row r="21" spans="1:26" s="56" customFormat="1" x14ac:dyDescent="0.2">
      <c r="A21" s="167">
        <v>10368</v>
      </c>
      <c r="B21" s="167" t="s">
        <v>87</v>
      </c>
      <c r="C21" s="167" t="s">
        <v>79</v>
      </c>
      <c r="D21" s="172">
        <v>43868</v>
      </c>
      <c r="E21" s="170"/>
      <c r="F21" s="192">
        <v>1.22055</v>
      </c>
      <c r="G21" s="192">
        <v>10.325699999999999</v>
      </c>
      <c r="H21" t="s">
        <v>113</v>
      </c>
      <c r="I21">
        <v>1.0138738683259457E-2</v>
      </c>
      <c r="J21">
        <v>1.5826195263784228</v>
      </c>
      <c r="K21">
        <v>7.1147963845312233E-3</v>
      </c>
      <c r="L21">
        <v>9.6852164345114112E-3</v>
      </c>
      <c r="M21">
        <v>3.0137531875737968</v>
      </c>
      <c r="N21">
        <v>1.8838426233554105E-2</v>
      </c>
      <c r="O21">
        <v>2.2449956998519989</v>
      </c>
      <c r="P21">
        <v>1.5541557928874927</v>
      </c>
      <c r="Q21">
        <v>7.5624672648799919E-3</v>
      </c>
      <c r="R21">
        <v>0.25801700938793748</v>
      </c>
      <c r="S21">
        <v>5.4847783703918546E-5</v>
      </c>
      <c r="T21">
        <v>0.25801700938793715</v>
      </c>
      <c r="U21">
        <v>1.4518629421680094</v>
      </c>
      <c r="V21">
        <v>0.31827172035439544</v>
      </c>
      <c r="W21">
        <v>0.20308348953487348</v>
      </c>
      <c r="X21">
        <v>1.0881098571492884</v>
      </c>
      <c r="Y21">
        <v>0.29525399211811176</v>
      </c>
      <c r="Z21">
        <v>0.97518625445086238</v>
      </c>
    </row>
    <row r="22" spans="1:26" s="56" customFormat="1" x14ac:dyDescent="0.2">
      <c r="A22" s="56">
        <v>10524</v>
      </c>
      <c r="B22" s="56" t="s">
        <v>130</v>
      </c>
      <c r="C22" s="56" t="s">
        <v>106</v>
      </c>
      <c r="D22" s="140">
        <v>43868</v>
      </c>
      <c r="E22" s="107">
        <v>80</v>
      </c>
      <c r="F22" s="182">
        <v>6.0740000000000002E-2</v>
      </c>
      <c r="G22" s="182">
        <v>9.7369999999999735E-2</v>
      </c>
      <c r="H22" t="s">
        <v>114</v>
      </c>
      <c r="I22">
        <v>1.0041673758359855E-2</v>
      </c>
      <c r="J22">
        <v>0.34344078238054399</v>
      </c>
      <c r="K22">
        <v>7.1040459182873722E-3</v>
      </c>
      <c r="L22">
        <v>1.8273135088268302E-2</v>
      </c>
      <c r="M22">
        <v>0.28290032610486759</v>
      </c>
      <c r="N22">
        <v>1.1349557428141581E-2</v>
      </c>
      <c r="O22">
        <v>0.20011158165158019</v>
      </c>
      <c r="P22">
        <v>0.70803237423546383</v>
      </c>
      <c r="Q22">
        <v>7.0898450274419211E-3</v>
      </c>
      <c r="R22">
        <v>0.54369646577903874</v>
      </c>
      <c r="S22">
        <v>5.1420029064497085E-5</v>
      </c>
      <c r="T22">
        <v>0.5436964657790393</v>
      </c>
      <c r="U22">
        <v>1.028097469052008E-2</v>
      </c>
      <c r="V22">
        <v>1.6489968745883752</v>
      </c>
      <c r="W22">
        <v>0.36399413318200496</v>
      </c>
      <c r="X22">
        <v>1.0086568154583424</v>
      </c>
      <c r="Y22">
        <v>3.7494639445325184E-3</v>
      </c>
      <c r="Z22">
        <v>1.7129662523240652</v>
      </c>
    </row>
    <row r="23" spans="1:26" s="56" customFormat="1" x14ac:dyDescent="0.2">
      <c r="A23" s="167">
        <v>10368</v>
      </c>
      <c r="B23" s="167" t="s">
        <v>87</v>
      </c>
      <c r="C23" s="167" t="s">
        <v>79</v>
      </c>
      <c r="D23" s="172">
        <v>43868</v>
      </c>
      <c r="E23" s="170"/>
      <c r="F23" s="192">
        <v>1.22055</v>
      </c>
      <c r="G23" s="192">
        <v>10.325699999999999</v>
      </c>
      <c r="H23" t="s">
        <v>115</v>
      </c>
      <c r="I23">
        <v>1.0078379869220519E-2</v>
      </c>
      <c r="J23">
        <v>1.5965162410657481</v>
      </c>
      <c r="K23">
        <v>7.1077852175069215E-3</v>
      </c>
      <c r="L23">
        <v>7.7719604935733216E-3</v>
      </c>
      <c r="M23">
        <v>3.0137772540353809</v>
      </c>
      <c r="N23">
        <v>2.3522126902969679E-2</v>
      </c>
      <c r="O23">
        <v>2.2724949190366845</v>
      </c>
      <c r="P23">
        <v>1.6571227900053547</v>
      </c>
      <c r="Q23">
        <v>7.5811838457301257E-3</v>
      </c>
      <c r="R23">
        <v>0.32231196437677728</v>
      </c>
      <c r="S23">
        <v>5.4983528156382133E-5</v>
      </c>
      <c r="T23">
        <v>0.32231196437677906</v>
      </c>
      <c r="U23">
        <v>1.4591545992327122</v>
      </c>
      <c r="V23">
        <v>0.31824358974156342</v>
      </c>
      <c r="W23">
        <v>0.20185885667441206</v>
      </c>
      <c r="X23">
        <v>0.97371828048402453</v>
      </c>
      <c r="Y23">
        <v>0.2949053627626626</v>
      </c>
      <c r="Z23">
        <v>0.80310604139372466</v>
      </c>
    </row>
    <row r="24" spans="1:26" s="56" customFormat="1" x14ac:dyDescent="0.2">
      <c r="A24" s="56">
        <v>10523</v>
      </c>
      <c r="B24" s="56" t="s">
        <v>129</v>
      </c>
      <c r="C24" s="56" t="s">
        <v>106</v>
      </c>
      <c r="D24" s="140">
        <v>43868</v>
      </c>
      <c r="E24" s="107">
        <v>258</v>
      </c>
      <c r="F24" s="182">
        <v>0.10049</v>
      </c>
      <c r="G24" s="182">
        <v>9.8829999999999529E-2</v>
      </c>
      <c r="H24" t="s">
        <v>116</v>
      </c>
      <c r="I24">
        <v>1.0059924573757675E-2</v>
      </c>
      <c r="J24">
        <v>0.26653644055086356</v>
      </c>
      <c r="K24">
        <v>7.1012456730637965E-3</v>
      </c>
      <c r="L24">
        <v>8.257986862961416E-3</v>
      </c>
      <c r="M24">
        <v>0.69748006232692572</v>
      </c>
      <c r="N24">
        <v>6.9429342486938541E-3</v>
      </c>
      <c r="O24">
        <v>0.48897513816671956</v>
      </c>
      <c r="P24">
        <v>0.33982825375743497</v>
      </c>
      <c r="Q24">
        <v>7.0461582148922033E-3</v>
      </c>
      <c r="R24">
        <v>0.24000258459462878</v>
      </c>
      <c r="S24">
        <v>5.1103184738232295E-5</v>
      </c>
      <c r="T24">
        <v>0.24000258459462848</v>
      </c>
      <c r="U24">
        <v>2.5409583914517198E-2</v>
      </c>
      <c r="V24">
        <v>0.72084178528063425</v>
      </c>
      <c r="W24">
        <v>0.23477070448155324</v>
      </c>
      <c r="X24">
        <v>0.35029353224079213</v>
      </c>
      <c r="Y24">
        <v>5.9645340927309875E-3</v>
      </c>
      <c r="Z24">
        <v>0.68654676332471876</v>
      </c>
    </row>
    <row r="25" spans="1:26" s="56" customFormat="1" x14ac:dyDescent="0.2">
      <c r="A25" s="167">
        <v>10368</v>
      </c>
      <c r="B25" s="167" t="s">
        <v>87</v>
      </c>
      <c r="C25" s="167" t="s">
        <v>79</v>
      </c>
      <c r="D25" s="172">
        <v>43868</v>
      </c>
      <c r="E25" s="170"/>
      <c r="F25" s="192">
        <v>1.22055</v>
      </c>
      <c r="G25" s="192">
        <v>10.325699999999999</v>
      </c>
      <c r="H25" t="s">
        <v>117</v>
      </c>
      <c r="I25">
        <v>9.8821376701932768E-3</v>
      </c>
      <c r="J25">
        <v>1.1955566865209584</v>
      </c>
      <c r="K25">
        <v>7.1056325009861785E-3</v>
      </c>
      <c r="L25">
        <v>8.0845084544792171E-3</v>
      </c>
      <c r="M25">
        <v>3.0134901402776428</v>
      </c>
      <c r="N25">
        <v>1.2892572417482135E-2</v>
      </c>
      <c r="O25">
        <v>2.3089009532601774</v>
      </c>
      <c r="P25">
        <v>1.2971305629472223</v>
      </c>
      <c r="Q25">
        <v>7.5743527828563721E-3</v>
      </c>
      <c r="R25">
        <v>0.16705174410325344</v>
      </c>
      <c r="S25">
        <v>5.4933984978759733E-5</v>
      </c>
      <c r="T25">
        <v>0.16705174410325366</v>
      </c>
      <c r="U25">
        <v>1.4585782777247709</v>
      </c>
      <c r="V25">
        <v>0.30524525487361936</v>
      </c>
      <c r="W25">
        <v>0.20498705416792165</v>
      </c>
      <c r="X25">
        <v>0.54015129370938197</v>
      </c>
      <c r="Y25">
        <v>0.29847470265408083</v>
      </c>
      <c r="Z25">
        <v>0.60120179767363469</v>
      </c>
    </row>
    <row r="26" spans="1:26" s="56" customFormat="1" x14ac:dyDescent="0.2">
      <c r="A26" s="56">
        <v>10539</v>
      </c>
      <c r="B26" s="56" t="s">
        <v>132</v>
      </c>
      <c r="C26" s="56" t="s">
        <v>106</v>
      </c>
      <c r="D26" s="140">
        <v>43868</v>
      </c>
      <c r="E26" s="107">
        <v>63</v>
      </c>
      <c r="F26" s="182">
        <v>6.9339999999999999E-2</v>
      </c>
      <c r="G26" s="182">
        <v>9.933000000000014E-2</v>
      </c>
      <c r="H26" t="s">
        <v>118</v>
      </c>
      <c r="I26">
        <v>1.0058611253463553E-2</v>
      </c>
      <c r="J26">
        <v>0.28731745651735846</v>
      </c>
      <c r="K26">
        <v>7.1054993820821883E-3</v>
      </c>
      <c r="L26">
        <v>4.254591451804143E-3</v>
      </c>
      <c r="M26">
        <v>1.4458064261483115</v>
      </c>
      <c r="N26">
        <v>5.9397389960763073E-3</v>
      </c>
      <c r="O26">
        <v>1.1075366976761225</v>
      </c>
      <c r="P26">
        <v>0.283932924524609</v>
      </c>
      <c r="Q26">
        <v>7.6963698727722978E-3</v>
      </c>
      <c r="R26">
        <v>0.10148408950260694</v>
      </c>
      <c r="S26">
        <v>5.5818929894418343E-5</v>
      </c>
      <c r="T26">
        <v>0.10148408950260708</v>
      </c>
      <c r="U26">
        <v>6.6168973330011038E-2</v>
      </c>
      <c r="V26">
        <v>0.44519641440047814</v>
      </c>
      <c r="W26">
        <v>0.37183163066601449</v>
      </c>
      <c r="X26">
        <v>0.28574022460692067</v>
      </c>
      <c r="Y26">
        <v>2.462624574962868E-2</v>
      </c>
      <c r="Z26">
        <v>0.50576736658398391</v>
      </c>
    </row>
    <row r="27" spans="1:26" s="56" customFormat="1" x14ac:dyDescent="0.2">
      <c r="A27" s="167">
        <v>10368</v>
      </c>
      <c r="B27" s="167" t="s">
        <v>87</v>
      </c>
      <c r="C27" s="167" t="s">
        <v>79</v>
      </c>
      <c r="D27" s="172">
        <v>43868</v>
      </c>
      <c r="E27" s="170"/>
      <c r="F27" s="192">
        <v>1.22055</v>
      </c>
      <c r="G27" s="192">
        <v>10.325699999999999</v>
      </c>
      <c r="H27" t="s">
        <v>119</v>
      </c>
      <c r="I27">
        <v>9.8405793251457579E-3</v>
      </c>
      <c r="J27">
        <v>1.2255098844111842</v>
      </c>
      <c r="K27">
        <v>7.1072547645995394E-3</v>
      </c>
      <c r="L27">
        <v>7.3240745967507789E-3</v>
      </c>
      <c r="M27">
        <v>3.0126858626604767</v>
      </c>
      <c r="N27">
        <v>1.8642885077701538E-2</v>
      </c>
      <c r="O27">
        <v>2.3189330968315858</v>
      </c>
      <c r="P27">
        <v>1.2150093572861125</v>
      </c>
      <c r="Q27">
        <v>7.5566573927115521E-3</v>
      </c>
      <c r="R27">
        <v>0.15581725210051869</v>
      </c>
      <c r="S27">
        <v>5.4805646845551956E-5</v>
      </c>
      <c r="T27">
        <v>0.15581725210051853</v>
      </c>
      <c r="U27">
        <v>1.4594801959682875</v>
      </c>
      <c r="V27">
        <v>0.25308401511693318</v>
      </c>
      <c r="W27">
        <v>0.20439707968590806</v>
      </c>
      <c r="X27">
        <v>0.4811138205496403</v>
      </c>
      <c r="Y27">
        <v>0.29776380159601795</v>
      </c>
      <c r="Z27">
        <v>0.53765032835295967</v>
      </c>
    </row>
    <row r="28" spans="1:26" s="56" customFormat="1" x14ac:dyDescent="0.2">
      <c r="A28" s="56">
        <v>10540</v>
      </c>
      <c r="B28" s="56" t="s">
        <v>133</v>
      </c>
      <c r="C28" s="56" t="s">
        <v>106</v>
      </c>
      <c r="D28" s="140">
        <v>43868</v>
      </c>
      <c r="E28" s="107">
        <v>1</v>
      </c>
      <c r="F28" s="182">
        <v>0.10743999999999999</v>
      </c>
      <c r="G28" s="182">
        <v>9.5819999999999794E-2</v>
      </c>
      <c r="H28" t="s">
        <v>120</v>
      </c>
      <c r="I28">
        <v>1.006076971670501E-2</v>
      </c>
      <c r="J28">
        <v>0.2969363968703515</v>
      </c>
      <c r="K28">
        <v>7.1045048583684416E-3</v>
      </c>
      <c r="L28">
        <v>4.02565737609808E-3</v>
      </c>
      <c r="M28">
        <v>2.0280004179110604</v>
      </c>
      <c r="N28">
        <v>7.0746349358862884E-3</v>
      </c>
      <c r="O28">
        <v>1.554083170513509</v>
      </c>
      <c r="P28">
        <v>0.28904245706551634</v>
      </c>
      <c r="Q28">
        <v>7.7044651930270221E-3</v>
      </c>
      <c r="R28">
        <v>9.85234357136716E-2</v>
      </c>
      <c r="S28">
        <v>5.5877642264177233E-5</v>
      </c>
      <c r="T28">
        <v>9.85234357136716E-2</v>
      </c>
      <c r="U28">
        <v>8.5044616127280967E-2</v>
      </c>
      <c r="V28">
        <v>0.35809070282291144</v>
      </c>
      <c r="W28">
        <v>8.5266403334693597E-2</v>
      </c>
      <c r="X28">
        <v>0.20384205010713774</v>
      </c>
      <c r="Y28">
        <v>7.2459902486521257E-3</v>
      </c>
      <c r="Z28">
        <v>0.31826080698326886</v>
      </c>
    </row>
    <row r="29" spans="1:26" s="56" customFormat="1" x14ac:dyDescent="0.2">
      <c r="A29" s="167">
        <v>10368</v>
      </c>
      <c r="B29" s="167" t="s">
        <v>87</v>
      </c>
      <c r="C29" s="167" t="s">
        <v>79</v>
      </c>
      <c r="D29" s="172">
        <v>43868</v>
      </c>
      <c r="E29" s="170"/>
      <c r="F29" s="192">
        <v>1.22055</v>
      </c>
      <c r="G29" s="192">
        <v>10.325699999999999</v>
      </c>
      <c r="H29" t="s">
        <v>121</v>
      </c>
      <c r="I29">
        <v>1.0116522633975552E-2</v>
      </c>
      <c r="J29">
        <v>1.015332565462056</v>
      </c>
      <c r="K29">
        <v>7.1064608029768397E-3</v>
      </c>
      <c r="L29">
        <v>8.5552002699677797E-3</v>
      </c>
      <c r="M29">
        <v>3.0125436644770791</v>
      </c>
      <c r="N29">
        <v>1.8940509692587506E-2</v>
      </c>
      <c r="O29">
        <v>2.2573330703395036</v>
      </c>
      <c r="P29">
        <v>1.0320049643656519</v>
      </c>
      <c r="Q29">
        <v>7.5680033093020052E-3</v>
      </c>
      <c r="R29">
        <v>0.18750025310764878</v>
      </c>
      <c r="S29">
        <v>5.4887934590712314E-5</v>
      </c>
      <c r="T29">
        <v>0.18750025310764953</v>
      </c>
      <c r="U29">
        <v>1.467519573402307</v>
      </c>
      <c r="V29">
        <v>0.27420294754002073</v>
      </c>
      <c r="W29">
        <v>0.2019328741080125</v>
      </c>
      <c r="X29">
        <v>0.45411714077164206</v>
      </c>
      <c r="Y29">
        <v>0.29638057086275399</v>
      </c>
      <c r="Z29">
        <v>0.40112271691415496</v>
      </c>
    </row>
    <row r="30" spans="1:26" s="56" customFormat="1" x14ac:dyDescent="0.2">
      <c r="D30" s="140"/>
      <c r="E30" s="107"/>
      <c r="F30" s="182"/>
      <c r="G30" s="182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</row>
    <row r="31" spans="1:26" s="56" customFormat="1" x14ac:dyDescent="0.2">
      <c r="A31" s="167">
        <v>10368</v>
      </c>
      <c r="B31" s="167" t="s">
        <v>87</v>
      </c>
      <c r="C31" s="167" t="s">
        <v>79</v>
      </c>
      <c r="D31" s="172">
        <v>43871</v>
      </c>
      <c r="E31" s="170"/>
      <c r="F31" s="192">
        <v>1.22055</v>
      </c>
      <c r="G31" s="192">
        <v>10.325699999999999</v>
      </c>
      <c r="H31" t="s">
        <v>109</v>
      </c>
      <c r="I31">
        <v>9.946966622940907E-3</v>
      </c>
      <c r="J31">
        <v>0.95175849776654164</v>
      </c>
      <c r="K31">
        <v>7.1327994946551549E-3</v>
      </c>
      <c r="L31">
        <v>7.6660816541891073E-3</v>
      </c>
      <c r="M31">
        <v>3.0131368361655446</v>
      </c>
      <c r="N31">
        <v>1.2057905452522331E-2</v>
      </c>
      <c r="O31">
        <v>2.2946787832210469</v>
      </c>
      <c r="P31">
        <v>0.96342606518510387</v>
      </c>
      <c r="Q31">
        <v>7.5650690158197212E-3</v>
      </c>
      <c r="R31">
        <v>0.12434629181476269</v>
      </c>
      <c r="S31">
        <v>5.4866653243156921E-5</v>
      </c>
      <c r="T31">
        <v>0.12434629181476335</v>
      </c>
      <c r="U31">
        <v>1.4532866059871863</v>
      </c>
      <c r="V31">
        <v>0.27392185087389331</v>
      </c>
      <c r="W31">
        <v>0.20085756339441926</v>
      </c>
      <c r="X31">
        <v>0.43738570921057718</v>
      </c>
      <c r="Y31">
        <v>0.29207751569456536</v>
      </c>
      <c r="Z31">
        <v>0.38284118276848811</v>
      </c>
    </row>
    <row r="32" spans="1:26" s="56" customFormat="1" x14ac:dyDescent="0.2">
      <c r="A32" s="56">
        <v>10516</v>
      </c>
      <c r="B32" s="56" t="s">
        <v>122</v>
      </c>
      <c r="C32" s="56" t="s">
        <v>106</v>
      </c>
      <c r="D32" s="140">
        <v>43871</v>
      </c>
      <c r="E32" s="107">
        <v>113</v>
      </c>
      <c r="F32" s="182">
        <v>0.10799</v>
      </c>
      <c r="G32" s="182">
        <v>0.10093999999999959</v>
      </c>
      <c r="H32" t="s">
        <v>134</v>
      </c>
      <c r="I32">
        <v>1.0045333729447582E-2</v>
      </c>
      <c r="J32">
        <v>0.29562541973917544</v>
      </c>
      <c r="K32">
        <v>7.1307004471414552E-3</v>
      </c>
      <c r="L32">
        <v>3.1669600556859774E-3</v>
      </c>
      <c r="M32">
        <v>2.2234561327237818</v>
      </c>
      <c r="N32">
        <v>5.3745186796684179E-3</v>
      </c>
      <c r="O32">
        <v>1.6985092038431451</v>
      </c>
      <c r="P32">
        <v>0.28296813702369028</v>
      </c>
      <c r="Q32">
        <v>7.6735555453407442E-3</v>
      </c>
      <c r="R32">
        <v>6.8727484023429417E-2</v>
      </c>
      <c r="S32">
        <v>5.5653465998511342E-5</v>
      </c>
      <c r="T32">
        <v>6.8727484023428931E-2</v>
      </c>
      <c r="U32">
        <v>1.1959943758553096E-2</v>
      </c>
      <c r="V32">
        <v>0.9183332242492962</v>
      </c>
      <c r="W32">
        <v>9.8316103934776453E-2</v>
      </c>
      <c r="X32">
        <v>0.15216600316020854</v>
      </c>
      <c r="Y32">
        <v>1.1752393863546104E-3</v>
      </c>
      <c r="Z32">
        <v>0.91791256301401591</v>
      </c>
    </row>
    <row r="33" spans="1:26" s="56" customFormat="1" x14ac:dyDescent="0.2">
      <c r="A33" s="167">
        <v>10368</v>
      </c>
      <c r="B33" s="167" t="s">
        <v>87</v>
      </c>
      <c r="C33" s="167" t="s">
        <v>79</v>
      </c>
      <c r="D33" s="172">
        <v>43871</v>
      </c>
      <c r="E33" s="170"/>
      <c r="F33" s="192">
        <v>1.22055</v>
      </c>
      <c r="G33" s="192">
        <v>10.325699999999999</v>
      </c>
      <c r="H33" t="s">
        <v>111</v>
      </c>
      <c r="I33">
        <v>9.838309841258306E-3</v>
      </c>
      <c r="J33">
        <v>0.91679376973346161</v>
      </c>
      <c r="K33">
        <v>7.132133463577793E-3</v>
      </c>
      <c r="L33">
        <v>6.4500109365766937E-3</v>
      </c>
      <c r="M33">
        <v>3.0129221671769337</v>
      </c>
      <c r="N33">
        <v>1.2136760312424845E-2</v>
      </c>
      <c r="O33">
        <v>2.3227997502451196</v>
      </c>
      <c r="P33">
        <v>0.9498577526039973</v>
      </c>
      <c r="Q33">
        <v>7.5730845319126987E-3</v>
      </c>
      <c r="R33">
        <v>0.16948798900451234</v>
      </c>
      <c r="S33">
        <v>5.4924786822787024E-5</v>
      </c>
      <c r="T33">
        <v>0.1694879890045122</v>
      </c>
      <c r="U33">
        <v>1.455287764262631</v>
      </c>
      <c r="V33">
        <v>0.31181322918580318</v>
      </c>
      <c r="W33">
        <v>0.19985121497334232</v>
      </c>
      <c r="X33">
        <v>0.49185845316460547</v>
      </c>
      <c r="Y33">
        <v>0.29132697951704822</v>
      </c>
      <c r="Z33">
        <v>0.35472384983558003</v>
      </c>
    </row>
    <row r="34" spans="1:26" s="56" customFormat="1" x14ac:dyDescent="0.2">
      <c r="A34" s="56">
        <v>10517</v>
      </c>
      <c r="B34" s="56" t="s">
        <v>123</v>
      </c>
      <c r="C34" s="56" t="s">
        <v>106</v>
      </c>
      <c r="D34" s="140">
        <v>43871</v>
      </c>
      <c r="E34" s="107">
        <v>92.5</v>
      </c>
      <c r="F34" s="182">
        <v>7.4609999999999996E-2</v>
      </c>
      <c r="G34" s="182">
        <v>9.8739999999999384E-2</v>
      </c>
      <c r="H34" t="s">
        <v>135</v>
      </c>
      <c r="I34">
        <v>1.0004784938874502E-2</v>
      </c>
      <c r="J34">
        <v>0.21794587849082553</v>
      </c>
      <c r="K34">
        <v>7.1300147901069344E-3</v>
      </c>
      <c r="L34">
        <v>4.7662101545927057E-3</v>
      </c>
      <c r="M34">
        <v>1.8596684571872277</v>
      </c>
      <c r="N34">
        <v>4.8225051991561425E-3</v>
      </c>
      <c r="O34">
        <v>1.4261256310170838</v>
      </c>
      <c r="P34">
        <v>0.23113974678380186</v>
      </c>
      <c r="Q34">
        <v>7.6678990248132397E-3</v>
      </c>
      <c r="R34">
        <v>8.558270199550215E-2</v>
      </c>
      <c r="S34">
        <v>5.5612441342993187E-5</v>
      </c>
      <c r="T34">
        <v>8.5582701995501581E-2</v>
      </c>
      <c r="U34">
        <v>7.9063349313587584E-3</v>
      </c>
      <c r="V34">
        <v>0.91051594487729559</v>
      </c>
      <c r="W34">
        <v>0.68139970171964392</v>
      </c>
      <c r="X34">
        <v>0.55112500164709488</v>
      </c>
      <c r="Y34">
        <v>5.388227688690894E-3</v>
      </c>
      <c r="Z34">
        <v>1.0164348384891855</v>
      </c>
    </row>
    <row r="35" spans="1:26" s="56" customFormat="1" x14ac:dyDescent="0.2">
      <c r="A35" s="167">
        <v>10368</v>
      </c>
      <c r="B35" s="167" t="s">
        <v>87</v>
      </c>
      <c r="C35" s="167" t="s">
        <v>79</v>
      </c>
      <c r="D35" s="172">
        <v>43871</v>
      </c>
      <c r="E35" s="170"/>
      <c r="F35" s="192">
        <v>1.22055</v>
      </c>
      <c r="G35" s="192">
        <v>10.325699999999999</v>
      </c>
      <c r="H35" t="s">
        <v>113</v>
      </c>
      <c r="I35">
        <v>9.8699066387787637E-3</v>
      </c>
      <c r="J35">
        <v>0.95576992838536357</v>
      </c>
      <c r="K35">
        <v>7.1319433423468531E-3</v>
      </c>
      <c r="L35">
        <v>6.8533270159187327E-3</v>
      </c>
      <c r="M35">
        <v>3.0144735759834953</v>
      </c>
      <c r="N35">
        <v>1.3192484051462956E-2</v>
      </c>
      <c r="O35">
        <v>2.3107764935252737</v>
      </c>
      <c r="P35">
        <v>1.0301257752302317</v>
      </c>
      <c r="Q35">
        <v>7.5741303653254575E-3</v>
      </c>
      <c r="R35">
        <v>0.20924939607994164</v>
      </c>
      <c r="S35">
        <v>5.4932371866504144E-5</v>
      </c>
      <c r="T35">
        <v>0.20924939607994236</v>
      </c>
      <c r="U35">
        <v>1.4501413387572473</v>
      </c>
      <c r="V35">
        <v>0.2481610714645075</v>
      </c>
      <c r="W35">
        <v>0.20081709744304579</v>
      </c>
      <c r="X35">
        <v>0.44539361343402067</v>
      </c>
      <c r="Y35">
        <v>0.29105338846848505</v>
      </c>
      <c r="Z35">
        <v>0.4757122434944564</v>
      </c>
    </row>
    <row r="36" spans="1:26" s="56" customFormat="1" x14ac:dyDescent="0.2">
      <c r="A36" s="56">
        <v>10518</v>
      </c>
      <c r="B36" s="56" t="s">
        <v>124</v>
      </c>
      <c r="C36" s="56" t="s">
        <v>106</v>
      </c>
      <c r="D36" s="140">
        <v>43871</v>
      </c>
      <c r="E36" s="107">
        <v>81.5</v>
      </c>
      <c r="F36" s="182">
        <v>8.9450000000000002E-2</v>
      </c>
      <c r="G36" s="182">
        <v>9.7849999999999326E-2</v>
      </c>
      <c r="H36" t="s">
        <v>136</v>
      </c>
      <c r="I36">
        <v>9.9847745149666493E-3</v>
      </c>
      <c r="J36">
        <v>0.31522730844313707</v>
      </c>
      <c r="K36">
        <v>7.129668259185192E-3</v>
      </c>
      <c r="L36">
        <v>3.5089293129414081E-3</v>
      </c>
      <c r="M36">
        <v>1.8478147820951352</v>
      </c>
      <c r="N36">
        <v>6.2569373688090594E-3</v>
      </c>
      <c r="O36">
        <v>1.4198644749581437</v>
      </c>
      <c r="P36">
        <v>0.31347560974733701</v>
      </c>
      <c r="Q36">
        <v>7.6619755790100766E-3</v>
      </c>
      <c r="R36">
        <v>0.10542158835651928</v>
      </c>
      <c r="S36">
        <v>5.5569480776974909E-5</v>
      </c>
      <c r="T36">
        <v>0.10542158835651917</v>
      </c>
      <c r="U36">
        <v>8.1813812312206708E-3</v>
      </c>
      <c r="V36">
        <v>0.93127729503736723</v>
      </c>
      <c r="W36">
        <v>0.59502844379952069</v>
      </c>
      <c r="X36">
        <v>0.53601566799670564</v>
      </c>
      <c r="Y36">
        <v>4.8817651629595414E-3</v>
      </c>
      <c r="Z36">
        <v>1.0761988473854895</v>
      </c>
    </row>
    <row r="37" spans="1:26" s="56" customFormat="1" x14ac:dyDescent="0.2">
      <c r="A37" s="167">
        <v>10368</v>
      </c>
      <c r="B37" s="167" t="s">
        <v>87</v>
      </c>
      <c r="C37" s="167" t="s">
        <v>79</v>
      </c>
      <c r="D37" s="172">
        <v>43871</v>
      </c>
      <c r="E37" s="170"/>
      <c r="F37" s="192">
        <v>1.22055</v>
      </c>
      <c r="G37" s="192">
        <v>10.325699999999999</v>
      </c>
      <c r="H37" t="s">
        <v>115</v>
      </c>
      <c r="I37">
        <v>9.8719231533883171E-3</v>
      </c>
      <c r="J37">
        <v>0.96241692386219835</v>
      </c>
      <c r="K37">
        <v>7.1311205534923183E-3</v>
      </c>
      <c r="L37">
        <v>8.9844729378252431E-3</v>
      </c>
      <c r="M37">
        <v>3.0134972876482391</v>
      </c>
      <c r="N37">
        <v>1.2755489188295301E-2</v>
      </c>
      <c r="O37">
        <v>2.3123245576635418</v>
      </c>
      <c r="P37">
        <v>0.98554774855075866</v>
      </c>
      <c r="Q37">
        <v>7.5690882288169279E-3</v>
      </c>
      <c r="R37">
        <v>0.16169215636853329</v>
      </c>
      <c r="S37">
        <v>5.4895803111501397E-5</v>
      </c>
      <c r="T37">
        <v>0.16169215636853301</v>
      </c>
      <c r="U37">
        <v>1.4529143748259286</v>
      </c>
      <c r="V37">
        <v>0.29222051666484511</v>
      </c>
      <c r="W37">
        <v>0.19801438233130922</v>
      </c>
      <c r="X37">
        <v>0.62433156274414869</v>
      </c>
      <c r="Y37">
        <v>0.28863077351188066</v>
      </c>
      <c r="Z37">
        <v>0.46807707040967766</v>
      </c>
    </row>
    <row r="38" spans="1:26" s="56" customFormat="1" x14ac:dyDescent="0.2">
      <c r="A38" s="56">
        <v>10519</v>
      </c>
      <c r="B38" s="56" t="s">
        <v>125</v>
      </c>
      <c r="C38" s="56" t="s">
        <v>106</v>
      </c>
      <c r="D38" s="140">
        <v>43871</v>
      </c>
      <c r="E38" s="107">
        <v>63</v>
      </c>
      <c r="F38" s="182">
        <v>0.13134999999999999</v>
      </c>
      <c r="G38" s="182">
        <v>9.8799999999998889E-2</v>
      </c>
      <c r="H38" t="s">
        <v>137</v>
      </c>
      <c r="I38">
        <v>1.0048262233179343E-2</v>
      </c>
      <c r="J38">
        <v>0.2728131489393591</v>
      </c>
      <c r="K38">
        <v>7.128321911886515E-3</v>
      </c>
      <c r="L38">
        <v>3.5329077116310671E-3</v>
      </c>
      <c r="M38">
        <v>2.7519760103205262</v>
      </c>
      <c r="N38">
        <v>5.9184995405074338E-3</v>
      </c>
      <c r="O38">
        <v>2.0967884641119472</v>
      </c>
      <c r="P38">
        <v>0.27904985741163385</v>
      </c>
      <c r="Q38">
        <v>7.652838665635488E-3</v>
      </c>
      <c r="R38">
        <v>6.168894501189761E-2</v>
      </c>
      <c r="S38">
        <v>5.5503214116778134E-5</v>
      </c>
      <c r="T38">
        <v>6.1688945011897311E-2</v>
      </c>
      <c r="U38">
        <v>1.0223082430458965E-2</v>
      </c>
      <c r="V38">
        <v>0.99153253827650034</v>
      </c>
      <c r="W38">
        <v>0.67973801952461077</v>
      </c>
      <c r="X38">
        <v>0.68414747043043211</v>
      </c>
      <c r="Y38">
        <v>6.9062201208315984E-3</v>
      </c>
      <c r="Z38">
        <v>1.1623328958138601</v>
      </c>
    </row>
    <row r="39" spans="1:26" s="56" customFormat="1" x14ac:dyDescent="0.2">
      <c r="A39" s="167">
        <v>10368</v>
      </c>
      <c r="B39" s="167" t="s">
        <v>87</v>
      </c>
      <c r="C39" s="167" t="s">
        <v>79</v>
      </c>
      <c r="D39" s="172">
        <v>43871</v>
      </c>
      <c r="E39" s="170"/>
      <c r="F39" s="192">
        <v>1.22055</v>
      </c>
      <c r="G39" s="192">
        <v>10.325699999999999</v>
      </c>
      <c r="H39" t="s">
        <v>117</v>
      </c>
      <c r="I39">
        <v>9.9298448963429566E-3</v>
      </c>
      <c r="J39">
        <v>0.98288216063227052</v>
      </c>
      <c r="K39">
        <v>7.1304865570089348E-3</v>
      </c>
      <c r="L39">
        <v>6.7300032537983114E-3</v>
      </c>
      <c r="M39">
        <v>3.0134892140832781</v>
      </c>
      <c r="N39">
        <v>1.5504534857642161E-2</v>
      </c>
      <c r="O39">
        <v>2.2978009798526351</v>
      </c>
      <c r="P39">
        <v>0.92896973324475118</v>
      </c>
      <c r="Q39">
        <v>7.561208014138108E-3</v>
      </c>
      <c r="R39">
        <v>0.20321255902224902</v>
      </c>
      <c r="S39">
        <v>5.483865082308733E-5</v>
      </c>
      <c r="T39">
        <v>0.20321255902224925</v>
      </c>
      <c r="U39">
        <v>1.4532115932619674</v>
      </c>
      <c r="V39">
        <v>0.2282873973048177</v>
      </c>
      <c r="W39">
        <v>0.20071503172089655</v>
      </c>
      <c r="X39">
        <v>0.52911160529171175</v>
      </c>
      <c r="Y39">
        <v>0.29222529584656648</v>
      </c>
      <c r="Z39">
        <v>0.47752670571725431</v>
      </c>
    </row>
    <row r="40" spans="1:26" s="56" customFormat="1" x14ac:dyDescent="0.2">
      <c r="A40" s="56">
        <v>10520</v>
      </c>
      <c r="B40" s="56" t="s">
        <v>126</v>
      </c>
      <c r="C40" s="56" t="s">
        <v>106</v>
      </c>
      <c r="D40" s="140">
        <v>43871</v>
      </c>
      <c r="E40" s="107">
        <v>23.5</v>
      </c>
      <c r="F40" s="182">
        <v>0.10968</v>
      </c>
      <c r="G40" s="182">
        <v>9.6370000000000289E-2</v>
      </c>
      <c r="H40" t="s">
        <v>138</v>
      </c>
      <c r="I40">
        <v>1.0039125686790306E-2</v>
      </c>
      <c r="J40">
        <v>0.42939200558177026</v>
      </c>
      <c r="K40">
        <v>7.1251002652465657E-3</v>
      </c>
      <c r="L40">
        <v>4.8061900150698535E-3</v>
      </c>
      <c r="M40">
        <v>1.7016445786945533</v>
      </c>
      <c r="N40">
        <v>6.6518909783401543E-3</v>
      </c>
      <c r="O40">
        <v>1.3011220944252606</v>
      </c>
      <c r="P40">
        <v>0.43222486058051118</v>
      </c>
      <c r="Q40">
        <v>7.6718184326008141E-3</v>
      </c>
      <c r="R40">
        <v>0.10685831209120129</v>
      </c>
      <c r="S40">
        <v>5.5640867360991111E-5</v>
      </c>
      <c r="T40">
        <v>0.10685831209120125</v>
      </c>
      <c r="U40">
        <v>4.6712229715032494E-3</v>
      </c>
      <c r="V40">
        <v>1.7697705250179663</v>
      </c>
      <c r="W40">
        <v>0.20107893731942178</v>
      </c>
      <c r="X40">
        <v>0.32698897174315023</v>
      </c>
      <c r="Y40">
        <v>9.4043323229158881E-4</v>
      </c>
      <c r="Z40">
        <v>1.8269505977839859</v>
      </c>
    </row>
    <row r="41" spans="1:26" s="56" customFormat="1" x14ac:dyDescent="0.2">
      <c r="A41" s="167">
        <v>10368</v>
      </c>
      <c r="B41" s="167" t="s">
        <v>87</v>
      </c>
      <c r="C41" s="167" t="s">
        <v>79</v>
      </c>
      <c r="D41" s="172">
        <v>43871</v>
      </c>
      <c r="E41" s="170"/>
      <c r="F41" s="192">
        <v>1.22055</v>
      </c>
      <c r="G41" s="192">
        <v>10.325699999999999</v>
      </c>
      <c r="H41" t="s">
        <v>119</v>
      </c>
      <c r="I41">
        <v>9.9010690316472527E-3</v>
      </c>
      <c r="J41">
        <v>1.3650509314711092</v>
      </c>
      <c r="K41">
        <v>7.1295341196866667E-3</v>
      </c>
      <c r="L41">
        <v>7.9018040805079407E-3</v>
      </c>
      <c r="M41">
        <v>3.0131453410500861</v>
      </c>
      <c r="N41">
        <v>1.801134374661752E-2</v>
      </c>
      <c r="O41">
        <v>2.303489241221139</v>
      </c>
      <c r="P41">
        <v>1.4971231339905651</v>
      </c>
      <c r="Q41">
        <v>7.5665553082286292E-3</v>
      </c>
      <c r="R41">
        <v>0.16145794318676809</v>
      </c>
      <c r="S41">
        <v>5.4877432773396129E-5</v>
      </c>
      <c r="T41">
        <v>0.16145794318676837</v>
      </c>
      <c r="U41">
        <v>1.4543823973605283</v>
      </c>
      <c r="V41">
        <v>0.33173186682284372</v>
      </c>
      <c r="W41">
        <v>0.19878459597196918</v>
      </c>
      <c r="X41">
        <v>0.61140909918072994</v>
      </c>
      <c r="Y41">
        <v>0.28904413139800278</v>
      </c>
      <c r="Z41">
        <v>0.46732901231598167</v>
      </c>
    </row>
    <row r="42" spans="1:26" s="56" customFormat="1" x14ac:dyDescent="0.2">
      <c r="A42" s="56">
        <v>10521</v>
      </c>
      <c r="B42" s="56" t="s">
        <v>127</v>
      </c>
      <c r="C42" s="56" t="s">
        <v>106</v>
      </c>
      <c r="D42" s="140">
        <v>43871</v>
      </c>
      <c r="E42" s="107">
        <v>2</v>
      </c>
      <c r="F42" s="182">
        <v>8.3769999999999997E-2</v>
      </c>
      <c r="G42" s="182">
        <v>9.7160000000000579E-2</v>
      </c>
      <c r="H42" t="s">
        <v>139</v>
      </c>
      <c r="I42">
        <v>1.005883912743147E-2</v>
      </c>
      <c r="J42">
        <v>0.26957235808174168</v>
      </c>
      <c r="K42">
        <v>7.1265586007520807E-3</v>
      </c>
      <c r="L42">
        <v>4.054934888612317E-3</v>
      </c>
      <c r="M42">
        <v>1.484709013519415</v>
      </c>
      <c r="N42">
        <v>5.3459148871683451E-3</v>
      </c>
      <c r="O42">
        <v>1.1390217350174248</v>
      </c>
      <c r="P42">
        <v>0.30243555944339912</v>
      </c>
      <c r="Q42">
        <v>7.7127470875415676E-3</v>
      </c>
      <c r="R42">
        <v>0.11957699721349094</v>
      </c>
      <c r="S42">
        <v>5.5937707788176521E-5</v>
      </c>
      <c r="T42">
        <v>0.11957699721349198</v>
      </c>
      <c r="U42">
        <v>1.00802373568881E-2</v>
      </c>
      <c r="V42">
        <v>1.0736635292304109</v>
      </c>
      <c r="W42">
        <v>1.6242059191578884E-2</v>
      </c>
      <c r="X42">
        <v>0.25148037780317173</v>
      </c>
      <c r="Y42">
        <v>1.6325530273288749E-4</v>
      </c>
      <c r="Z42">
        <v>0.9787599440419289</v>
      </c>
    </row>
    <row r="43" spans="1:26" s="56" customFormat="1" x14ac:dyDescent="0.2">
      <c r="A43" s="167">
        <v>10368</v>
      </c>
      <c r="B43" s="167" t="s">
        <v>87</v>
      </c>
      <c r="C43" s="167" t="s">
        <v>79</v>
      </c>
      <c r="D43" s="172">
        <v>43871</v>
      </c>
      <c r="E43" s="170"/>
      <c r="F43" s="192">
        <v>1.22055</v>
      </c>
      <c r="G43" s="192">
        <v>10.325699999999999</v>
      </c>
      <c r="H43" t="s">
        <v>119</v>
      </c>
      <c r="I43">
        <v>9.9010690316472527E-3</v>
      </c>
      <c r="J43">
        <v>1.3650509314711092</v>
      </c>
      <c r="K43">
        <v>7.1295341196866667E-3</v>
      </c>
      <c r="L43">
        <v>7.9018040805079407E-3</v>
      </c>
      <c r="M43">
        <v>3.0131453410500861</v>
      </c>
      <c r="N43">
        <v>1.801134374661752E-2</v>
      </c>
      <c r="O43">
        <v>2.303489241221139</v>
      </c>
      <c r="P43">
        <v>1.4971231339905651</v>
      </c>
      <c r="Q43">
        <v>7.5665553082286292E-3</v>
      </c>
      <c r="R43">
        <v>0.16145794318676809</v>
      </c>
      <c r="S43">
        <v>5.4877432773396129E-5</v>
      </c>
      <c r="T43">
        <v>0.16145794318676837</v>
      </c>
      <c r="U43">
        <v>1.4543823973605283</v>
      </c>
      <c r="V43">
        <v>0.33173186682284372</v>
      </c>
      <c r="W43">
        <v>0.19878459597196918</v>
      </c>
      <c r="X43">
        <v>0.61140909918072994</v>
      </c>
      <c r="Y43">
        <v>0.28904413139800278</v>
      </c>
      <c r="Z43">
        <v>0.46732901231598167</v>
      </c>
    </row>
    <row r="44" spans="1:26" s="56" customFormat="1" x14ac:dyDescent="0.2">
      <c r="D44" s="140"/>
      <c r="E44" s="107"/>
      <c r="F44" s="182"/>
      <c r="G44" s="182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</row>
    <row r="45" spans="1:26" s="56" customFormat="1" x14ac:dyDescent="0.2">
      <c r="A45" s="167">
        <v>10368</v>
      </c>
      <c r="B45" s="167" t="s">
        <v>87</v>
      </c>
      <c r="C45" s="167" t="s">
        <v>79</v>
      </c>
      <c r="D45" s="172">
        <v>43951</v>
      </c>
      <c r="E45" s="170"/>
      <c r="F45" s="192">
        <v>1.22055</v>
      </c>
      <c r="G45" s="192">
        <v>10.325699999999999</v>
      </c>
      <c r="H45" t="s">
        <v>142</v>
      </c>
      <c r="I45">
        <v>9.8613182421776555E-3</v>
      </c>
      <c r="J45">
        <v>1.1289882679489429</v>
      </c>
      <c r="K45">
        <v>7.1636820443609561E-3</v>
      </c>
      <c r="L45">
        <v>1.0802426036048094E-2</v>
      </c>
      <c r="M45">
        <v>3.0128289845879381</v>
      </c>
      <c r="N45">
        <v>2.3158892362199493E-2</v>
      </c>
      <c r="O45">
        <v>2.3177083682526951</v>
      </c>
      <c r="P45">
        <v>1.1543700727625592</v>
      </c>
      <c r="Q45">
        <v>7.5784736526552047E-3</v>
      </c>
      <c r="R45">
        <v>0.28596510662850605</v>
      </c>
      <c r="S45">
        <v>5.4963872126364049E-5</v>
      </c>
      <c r="T45">
        <v>0.28596510662850705</v>
      </c>
      <c r="U45">
        <v>1.4592872172162092</v>
      </c>
      <c r="V45">
        <v>0.70557816958290975</v>
      </c>
      <c r="W45">
        <v>0.19336746249006218</v>
      </c>
      <c r="X45">
        <v>1.0158410017875195</v>
      </c>
      <c r="Y45">
        <v>0.28490496484486133</v>
      </c>
      <c r="Z45">
        <v>0.73998675671816061</v>
      </c>
    </row>
    <row r="46" spans="1:26" s="56" customFormat="1" x14ac:dyDescent="0.2">
      <c r="A46" s="56">
        <v>10601</v>
      </c>
      <c r="B46" s="56" t="s">
        <v>140</v>
      </c>
      <c r="C46" s="56" t="s">
        <v>141</v>
      </c>
      <c r="D46" s="140">
        <v>43951</v>
      </c>
      <c r="E46" s="107"/>
      <c r="F46" s="182">
        <v>9.3880000000000005E-2</v>
      </c>
      <c r="G46" s="182">
        <v>0.20312999999999981</v>
      </c>
      <c r="H46" t="s">
        <v>143</v>
      </c>
      <c r="I46">
        <v>1.0079533910817959E-2</v>
      </c>
      <c r="J46">
        <v>0.14549582913528417</v>
      </c>
      <c r="K46">
        <v>7.163470503959506E-3</v>
      </c>
      <c r="L46">
        <v>3.4016446708224186E-2</v>
      </c>
      <c r="M46">
        <v>4.4804388009757293E-2</v>
      </c>
      <c r="N46">
        <v>3.2379036703187661E-2</v>
      </c>
      <c r="O46">
        <v>4.0058435904428723E-2</v>
      </c>
      <c r="P46">
        <v>1.2145324208638504</v>
      </c>
      <c r="Q46">
        <v>9.023623687650811E-3</v>
      </c>
      <c r="R46">
        <v>1.2169151884996463</v>
      </c>
      <c r="S46">
        <v>6.5445011913540027E-5</v>
      </c>
      <c r="T46">
        <v>1.2169151884996461</v>
      </c>
      <c r="U46">
        <v>2.4504502436806238E-2</v>
      </c>
      <c r="V46">
        <v>0.6940920881383793</v>
      </c>
      <c r="W46">
        <v>1.4643364537304115</v>
      </c>
      <c r="X46">
        <v>1.1494724787639683</v>
      </c>
      <c r="Y46">
        <v>3.5894734791929193E-2</v>
      </c>
      <c r="Z46">
        <v>1.1557022572212237</v>
      </c>
    </row>
    <row r="47" spans="1:26" s="56" customFormat="1" x14ac:dyDescent="0.2">
      <c r="A47" s="167">
        <v>10368</v>
      </c>
      <c r="B47" s="167" t="s">
        <v>87</v>
      </c>
      <c r="C47" s="167" t="s">
        <v>79</v>
      </c>
      <c r="D47" s="172">
        <v>43951</v>
      </c>
      <c r="E47" s="170"/>
      <c r="F47" s="192">
        <v>1.22055</v>
      </c>
      <c r="G47" s="192">
        <v>10.325699999999999</v>
      </c>
      <c r="H47" t="s">
        <v>144</v>
      </c>
      <c r="I47">
        <v>1.0018605837300557E-2</v>
      </c>
      <c r="J47">
        <v>0.562817968340657</v>
      </c>
      <c r="K47">
        <v>7.1777896360563529E-3</v>
      </c>
      <c r="L47">
        <v>1.5537005162068459E-2</v>
      </c>
      <c r="M47">
        <v>3.0129725472113589</v>
      </c>
      <c r="N47">
        <v>1.0145083264894512E-2</v>
      </c>
      <c r="O47">
        <v>2.2758996039617059</v>
      </c>
      <c r="P47">
        <v>0.55634815212029021</v>
      </c>
      <c r="Q47">
        <v>7.5670824457228485E-3</v>
      </c>
      <c r="R47">
        <v>0.23092265296740436</v>
      </c>
      <c r="S47">
        <v>5.4881255907070957E-5</v>
      </c>
      <c r="T47">
        <v>0.23092265296740389</v>
      </c>
      <c r="U47">
        <v>1.4497925366495277</v>
      </c>
      <c r="V47">
        <v>0.82875709013683818</v>
      </c>
      <c r="W47">
        <v>0.19168585607468261</v>
      </c>
      <c r="X47">
        <v>0.94011238858578172</v>
      </c>
      <c r="Y47">
        <v>0.27707110954597486</v>
      </c>
      <c r="Z47">
        <v>0.36355618289166158</v>
      </c>
    </row>
    <row r="48" spans="1:26" s="56" customFormat="1" x14ac:dyDescent="0.2">
      <c r="D48" s="140"/>
      <c r="E48" s="107"/>
      <c r="F48" s="182"/>
      <c r="G48" s="182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</row>
    <row r="49" spans="1:26" s="56" customFormat="1" x14ac:dyDescent="0.2">
      <c r="A49" s="167">
        <v>10368</v>
      </c>
      <c r="B49" s="167" t="s">
        <v>87</v>
      </c>
      <c r="C49" s="167" t="s">
        <v>79</v>
      </c>
      <c r="D49" s="172">
        <v>44000</v>
      </c>
      <c r="E49" s="170"/>
      <c r="F49" s="192">
        <v>1.22055</v>
      </c>
      <c r="G49" s="192">
        <v>10.325699999999999</v>
      </c>
      <c r="H49" t="s">
        <v>146</v>
      </c>
      <c r="I49">
        <v>9.952005915244427E-3</v>
      </c>
      <c r="J49">
        <v>0.18823802601153325</v>
      </c>
      <c r="K49">
        <v>7.1698314752888714E-3</v>
      </c>
      <c r="L49">
        <v>1.7472523441503054E-3</v>
      </c>
      <c r="M49">
        <v>3.0135331706433597</v>
      </c>
      <c r="N49">
        <v>4.4938738809326912E-3</v>
      </c>
      <c r="O49">
        <v>2.2910696997459783</v>
      </c>
      <c r="P49">
        <v>0.17569101070692691</v>
      </c>
      <c r="Q49">
        <v>7.5653411402053705E-3</v>
      </c>
      <c r="R49">
        <v>3.9323241936896076E-2</v>
      </c>
      <c r="S49">
        <v>5.4868626860882698E-5</v>
      </c>
      <c r="T49">
        <v>3.9323241936895716E-2</v>
      </c>
      <c r="U49">
        <v>1.6544721534997942</v>
      </c>
      <c r="V49">
        <v>0.55523638186227842</v>
      </c>
      <c r="W49">
        <v>0.17638078455782893</v>
      </c>
      <c r="X49">
        <v>0.5235863447544471</v>
      </c>
      <c r="Y49">
        <v>0.29175431496932053</v>
      </c>
      <c r="Z49">
        <v>0.16529032387046638</v>
      </c>
    </row>
    <row r="50" spans="1:26" s="56" customFormat="1" x14ac:dyDescent="0.2">
      <c r="A50" s="56" t="s">
        <v>149</v>
      </c>
      <c r="B50" s="56" t="s">
        <v>153</v>
      </c>
      <c r="C50" s="56" t="s">
        <v>150</v>
      </c>
      <c r="D50" s="140">
        <v>44000</v>
      </c>
      <c r="E50" s="107"/>
      <c r="F50" s="182">
        <v>0.21104999999999999</v>
      </c>
      <c r="G50" s="182">
        <v>0.30804999999999794</v>
      </c>
      <c r="H50" t="s">
        <v>147</v>
      </c>
      <c r="I50">
        <v>1.0022439180375138E-2</v>
      </c>
      <c r="J50">
        <v>0.21304396644650886</v>
      </c>
      <c r="K50">
        <v>7.1733456623019661E-3</v>
      </c>
      <c r="L50">
        <v>3.2501497224009389E-3</v>
      </c>
      <c r="M50">
        <v>2.6583466361373858</v>
      </c>
      <c r="N50">
        <v>4.1456751342668022E-3</v>
      </c>
      <c r="O50">
        <v>2.335314663947663</v>
      </c>
      <c r="P50">
        <v>0.20863607725641456</v>
      </c>
      <c r="Q50">
        <v>8.8030659213695715E-3</v>
      </c>
      <c r="R50">
        <v>3.9686551393351213E-2</v>
      </c>
      <c r="S50">
        <v>6.3845387844369911E-5</v>
      </c>
      <c r="T50">
        <v>3.9686551393351317E-2</v>
      </c>
      <c r="U50">
        <v>1.6594666602676931</v>
      </c>
      <c r="V50">
        <v>0.37025726230657297</v>
      </c>
      <c r="W50">
        <v>5.8460960006488671E-4</v>
      </c>
      <c r="X50">
        <v>0.36388931958817888</v>
      </c>
      <c r="Y50">
        <v>9.691013895141966E-4</v>
      </c>
      <c r="Z50">
        <v>0.11359517091222614</v>
      </c>
    </row>
    <row r="51" spans="1:26" s="56" customFormat="1" x14ac:dyDescent="0.2">
      <c r="A51" s="167">
        <v>10368</v>
      </c>
      <c r="B51" s="167" t="s">
        <v>87</v>
      </c>
      <c r="C51" s="167" t="s">
        <v>79</v>
      </c>
      <c r="D51" s="172">
        <v>44000</v>
      </c>
      <c r="E51" s="170"/>
      <c r="F51" s="192">
        <v>1.22055</v>
      </c>
      <c r="G51" s="192">
        <v>10.325699999999999</v>
      </c>
      <c r="H51" t="s">
        <v>148</v>
      </c>
      <c r="I51">
        <v>9.936893445663111E-3</v>
      </c>
      <c r="J51">
        <v>0.17030549395310729</v>
      </c>
      <c r="K51">
        <v>7.1736734485803302E-3</v>
      </c>
      <c r="L51">
        <v>3.3760563720019216E-3</v>
      </c>
      <c r="M51">
        <v>3.0135192665809756</v>
      </c>
      <c r="N51">
        <v>4.141665608977654E-3</v>
      </c>
      <c r="O51">
        <v>2.2946938166630395</v>
      </c>
      <c r="P51">
        <v>0.18501226548315264</v>
      </c>
      <c r="Q51">
        <v>7.5674925818465721E-3</v>
      </c>
      <c r="R51">
        <v>4.7471873174910889E-2</v>
      </c>
      <c r="S51">
        <v>5.4884230472991723E-5</v>
      </c>
      <c r="T51">
        <v>4.747187317491091E-2</v>
      </c>
      <c r="U51">
        <v>1.6600493132975023</v>
      </c>
      <c r="V51">
        <v>0.47801303061977396</v>
      </c>
      <c r="W51">
        <v>0.17431664268333594</v>
      </c>
      <c r="X51">
        <v>0.49454349478242821</v>
      </c>
      <c r="Y51">
        <v>0.29008369642673709</v>
      </c>
      <c r="Z51">
        <v>0.17154690224542346</v>
      </c>
    </row>
    <row r="52" spans="1:26" s="56" customFormat="1" x14ac:dyDescent="0.2">
      <c r="A52" s="56" t="s">
        <v>151</v>
      </c>
      <c r="B52" s="56" t="s">
        <v>153</v>
      </c>
      <c r="C52" s="56" t="s">
        <v>150</v>
      </c>
      <c r="D52" s="140">
        <v>44000</v>
      </c>
      <c r="E52" s="107"/>
      <c r="F52" s="182">
        <v>0.21512999999999999</v>
      </c>
      <c r="G52" s="182">
        <v>0.30775999999999826</v>
      </c>
      <c r="H52" t="s">
        <v>154</v>
      </c>
      <c r="I52">
        <v>9.9961100954243463E-3</v>
      </c>
      <c r="J52">
        <v>0.26009230031401809</v>
      </c>
      <c r="K52">
        <v>7.1694156667372515E-3</v>
      </c>
      <c r="L52">
        <v>2.953771841039214E-3</v>
      </c>
      <c r="M52">
        <v>2.6128352693944068</v>
      </c>
      <c r="N52">
        <v>6.6820497852951195E-3</v>
      </c>
      <c r="O52">
        <v>2.3028505075532308</v>
      </c>
      <c r="P52">
        <v>0.28348521219544132</v>
      </c>
      <c r="Q52">
        <v>8.821983732510157E-3</v>
      </c>
      <c r="R52">
        <v>6.0170524190279337E-2</v>
      </c>
      <c r="S52">
        <v>6.398259174585445E-5</v>
      </c>
      <c r="T52">
        <v>6.0170524190279205E-2</v>
      </c>
      <c r="U52">
        <v>1.6599270024118262</v>
      </c>
      <c r="V52">
        <v>0.46150233592909234</v>
      </c>
      <c r="W52">
        <v>8.3038089166483672E-4</v>
      </c>
      <c r="X52">
        <v>0.45230738697501921</v>
      </c>
      <c r="Y52">
        <v>1.3773125399301463E-3</v>
      </c>
      <c r="Z52">
        <v>0.11440579014056522</v>
      </c>
    </row>
    <row r="53" spans="1:26" s="56" customFormat="1" x14ac:dyDescent="0.2">
      <c r="A53" s="167">
        <v>10368</v>
      </c>
      <c r="B53" s="167" t="s">
        <v>87</v>
      </c>
      <c r="C53" s="167" t="s">
        <v>79</v>
      </c>
      <c r="D53" s="172">
        <v>44000</v>
      </c>
      <c r="E53" s="170"/>
      <c r="F53" s="192">
        <v>1.22055</v>
      </c>
      <c r="G53" s="192">
        <v>10.325699999999999</v>
      </c>
      <c r="H53" t="s">
        <v>155</v>
      </c>
      <c r="I53">
        <v>9.933913493528828E-3</v>
      </c>
      <c r="J53">
        <v>0.21838898754751368</v>
      </c>
      <c r="K53">
        <v>7.1742113762580974E-3</v>
      </c>
      <c r="L53">
        <v>2.8183690545911413E-3</v>
      </c>
      <c r="M53">
        <v>3.0134133220630144</v>
      </c>
      <c r="N53">
        <v>3.5094940593804105E-3</v>
      </c>
      <c r="O53">
        <v>2.2973525761769871</v>
      </c>
      <c r="P53">
        <v>0.21399356454866353</v>
      </c>
      <c r="Q53">
        <v>7.5732645935601009E-3</v>
      </c>
      <c r="R53">
        <v>3.6504829732265209E-2</v>
      </c>
      <c r="S53">
        <v>5.4926092743453443E-5</v>
      </c>
      <c r="T53">
        <v>3.6504829732264682E-2</v>
      </c>
      <c r="U53">
        <v>1.6612182874767418</v>
      </c>
      <c r="V53">
        <v>0.48740865297362501</v>
      </c>
      <c r="W53">
        <v>0.17453985756129922</v>
      </c>
      <c r="X53">
        <v>0.5061448290182895</v>
      </c>
      <c r="Y53">
        <v>0.29057456778514551</v>
      </c>
      <c r="Z53">
        <v>0.17002784151392639</v>
      </c>
    </row>
    <row r="54" spans="1:26" s="56" customFormat="1" x14ac:dyDescent="0.2">
      <c r="A54" s="56" t="s">
        <v>152</v>
      </c>
      <c r="B54" s="56" t="s">
        <v>153</v>
      </c>
      <c r="C54" s="56" t="s">
        <v>150</v>
      </c>
      <c r="D54" s="140">
        <v>44000</v>
      </c>
      <c r="E54" s="107"/>
      <c r="F54" s="182">
        <v>0.23893</v>
      </c>
      <c r="G54" s="182">
        <v>0.41114999999999924</v>
      </c>
      <c r="H54" t="s">
        <v>156</v>
      </c>
      <c r="I54">
        <v>1.0032940314076496E-2</v>
      </c>
      <c r="J54">
        <v>0.18987253228383116</v>
      </c>
      <c r="K54">
        <v>7.1687483983600784E-3</v>
      </c>
      <c r="L54">
        <v>3.4148654790994385E-3</v>
      </c>
      <c r="M54">
        <v>2.2133380723414189</v>
      </c>
      <c r="N54">
        <v>4.5390775598400388E-3</v>
      </c>
      <c r="O54">
        <v>1.9458865945620631</v>
      </c>
      <c r="P54">
        <v>0.1942675629908483</v>
      </c>
      <c r="Q54">
        <v>8.8189815357844255E-3</v>
      </c>
      <c r="R54">
        <v>5.7503145941760807E-2</v>
      </c>
      <c r="S54">
        <v>6.3960817921137982E-5</v>
      </c>
      <c r="T54">
        <v>5.7503145941761015E-2</v>
      </c>
      <c r="U54">
        <v>1.3534888236328728</v>
      </c>
      <c r="V54">
        <v>0.32146121615197826</v>
      </c>
      <c r="W54">
        <v>9.1410097143390754E-4</v>
      </c>
      <c r="X54">
        <v>0.29990280235513928</v>
      </c>
      <c r="Y54">
        <v>1.2358237033626139E-3</v>
      </c>
      <c r="Z54">
        <v>0.1055095147282919</v>
      </c>
    </row>
    <row r="55" spans="1:26" s="56" customFormat="1" x14ac:dyDescent="0.2">
      <c r="A55" s="167">
        <v>10368</v>
      </c>
      <c r="B55" s="167" t="s">
        <v>87</v>
      </c>
      <c r="C55" s="167" t="s">
        <v>79</v>
      </c>
      <c r="D55" s="172">
        <v>44000</v>
      </c>
      <c r="E55" s="170"/>
      <c r="F55" s="192">
        <v>1.22055</v>
      </c>
      <c r="G55" s="192">
        <v>10.325699999999999</v>
      </c>
      <c r="H55" t="s">
        <v>157</v>
      </c>
      <c r="I55">
        <v>9.9475817816055568E-3</v>
      </c>
      <c r="J55">
        <v>0.20336451511870873</v>
      </c>
      <c r="K55">
        <v>7.1737695784580427E-3</v>
      </c>
      <c r="L55">
        <v>2.7740903746872186E-3</v>
      </c>
      <c r="M55">
        <v>3.0132461229588534</v>
      </c>
      <c r="N55">
        <v>3.9081088229815627E-3</v>
      </c>
      <c r="O55">
        <v>2.2941312396505804</v>
      </c>
      <c r="P55">
        <v>0.19860498639616017</v>
      </c>
      <c r="Q55">
        <v>7.5716714300430275E-3</v>
      </c>
      <c r="R55">
        <v>5.0193486138578325E-2</v>
      </c>
      <c r="S55">
        <v>5.4914538116513713E-5</v>
      </c>
      <c r="T55">
        <v>5.0193486138578595E-2</v>
      </c>
      <c r="U55">
        <v>1.6584093704075535</v>
      </c>
      <c r="V55">
        <v>0.58143869099412893</v>
      </c>
      <c r="W55">
        <v>0.17500950305803986</v>
      </c>
      <c r="X55">
        <v>0.53953876359192254</v>
      </c>
      <c r="Y55">
        <v>0.28988866869615293</v>
      </c>
      <c r="Z55">
        <v>0.16857187443028696</v>
      </c>
    </row>
    <row r="56" spans="1:26" s="56" customFormat="1" x14ac:dyDescent="0.2">
      <c r="D56" s="140"/>
      <c r="E56" s="107"/>
      <c r="F56" s="182"/>
      <c r="G56" s="182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</row>
    <row r="57" spans="1:26" s="56" customFormat="1" x14ac:dyDescent="0.2">
      <c r="A57" s="167">
        <v>10368</v>
      </c>
      <c r="B57" s="167" t="s">
        <v>87</v>
      </c>
      <c r="C57" s="167" t="s">
        <v>79</v>
      </c>
      <c r="D57" s="172">
        <v>44000</v>
      </c>
      <c r="E57" s="170"/>
      <c r="F57" s="192">
        <v>1.22055</v>
      </c>
      <c r="G57" s="192">
        <v>10.325699999999999</v>
      </c>
      <c r="H57" t="s">
        <v>146</v>
      </c>
      <c r="I57">
        <v>9.886843669723493E-3</v>
      </c>
      <c r="J57">
        <v>0.98757399634362042</v>
      </c>
      <c r="K57">
        <v>7.1730471874440907E-3</v>
      </c>
      <c r="L57">
        <v>5.1322778150516175E-3</v>
      </c>
      <c r="M57">
        <v>3.0138451218201001</v>
      </c>
      <c r="N57">
        <v>1.5422954741112433E-2</v>
      </c>
      <c r="O57">
        <v>2.30793595811839</v>
      </c>
      <c r="P57">
        <v>0.96702085970513407</v>
      </c>
      <c r="Q57">
        <v>7.5637853676123537E-3</v>
      </c>
      <c r="R57">
        <v>0.15625905217199515</v>
      </c>
      <c r="S57">
        <v>5.4857343416513922E-5</v>
      </c>
      <c r="T57">
        <v>0.15625905217199368</v>
      </c>
      <c r="U57">
        <v>1.4581535392052587</v>
      </c>
      <c r="V57">
        <v>0.22327980907039824</v>
      </c>
      <c r="W57">
        <v>0.19989246471444086</v>
      </c>
      <c r="X57">
        <v>0.52614839437029282</v>
      </c>
      <c r="Y57">
        <v>0.29141583616667877</v>
      </c>
      <c r="Z57">
        <v>0.36552327118755457</v>
      </c>
    </row>
    <row r="58" spans="1:26" s="56" customFormat="1" x14ac:dyDescent="0.2">
      <c r="A58" s="56" t="s">
        <v>149</v>
      </c>
      <c r="B58" s="56" t="s">
        <v>153</v>
      </c>
      <c r="C58" s="56" t="s">
        <v>150</v>
      </c>
      <c r="D58" s="140">
        <v>44000</v>
      </c>
      <c r="E58" s="107"/>
      <c r="F58" s="182">
        <v>0.21104999999999999</v>
      </c>
      <c r="G58" s="182">
        <v>0.30804999999999794</v>
      </c>
      <c r="H58" t="s">
        <v>147</v>
      </c>
      <c r="I58">
        <v>9.9923776428368048E-3</v>
      </c>
      <c r="J58">
        <v>0.75139059628963079</v>
      </c>
      <c r="K58">
        <v>7.1759129741870544E-3</v>
      </c>
      <c r="L58">
        <v>7.4452672011392938E-3</v>
      </c>
      <c r="M58">
        <v>2.6585077870655516</v>
      </c>
      <c r="N58">
        <v>1.6869979787018177E-2</v>
      </c>
      <c r="O58">
        <v>2.3428874156421777</v>
      </c>
      <c r="P58">
        <v>0.83144717056212281</v>
      </c>
      <c r="Q58">
        <v>8.802314758676889E-3</v>
      </c>
      <c r="R58">
        <v>0.1855558485602834</v>
      </c>
      <c r="S58">
        <v>6.3839939938620165E-5</v>
      </c>
      <c r="T58">
        <v>0.18555584856028437</v>
      </c>
      <c r="U58">
        <v>1.5074406633435118</v>
      </c>
      <c r="V58">
        <v>0.27421462362359228</v>
      </c>
      <c r="W58">
        <v>6.6494521538510961E-4</v>
      </c>
      <c r="X58">
        <v>0.21342755843415809</v>
      </c>
      <c r="Y58">
        <v>1.0021057049849008E-3</v>
      </c>
      <c r="Z58">
        <v>9.792328552053349E-2</v>
      </c>
    </row>
    <row r="59" spans="1:26" s="56" customFormat="1" x14ac:dyDescent="0.2">
      <c r="A59" s="167">
        <v>10368</v>
      </c>
      <c r="B59" s="167" t="s">
        <v>87</v>
      </c>
      <c r="C59" s="167" t="s">
        <v>79</v>
      </c>
      <c r="D59" s="172">
        <v>44000</v>
      </c>
      <c r="E59" s="170"/>
      <c r="F59" s="192">
        <v>1.22055</v>
      </c>
      <c r="G59" s="192">
        <v>10.325699999999999</v>
      </c>
      <c r="H59" t="s">
        <v>148</v>
      </c>
      <c r="I59">
        <v>9.9204788068845487E-3</v>
      </c>
      <c r="J59">
        <v>0.74790825452581289</v>
      </c>
      <c r="K59">
        <v>7.1778006753544241E-3</v>
      </c>
      <c r="L59">
        <v>5.2649335595769406E-3</v>
      </c>
      <c r="M59">
        <v>3.0129671211489972</v>
      </c>
      <c r="N59">
        <v>8.7450624581747408E-3</v>
      </c>
      <c r="O59">
        <v>2.2984615748425443</v>
      </c>
      <c r="P59">
        <v>0.75754243276330901</v>
      </c>
      <c r="Q59">
        <v>7.5616024237681843E-3</v>
      </c>
      <c r="R59">
        <v>0.1616708566549776</v>
      </c>
      <c r="S59">
        <v>5.4841511330554482E-5</v>
      </c>
      <c r="T59">
        <v>0.16167085665497674</v>
      </c>
      <c r="U59">
        <v>1.4591964415974279</v>
      </c>
      <c r="V59">
        <v>0.21680995076488485</v>
      </c>
      <c r="W59">
        <v>0.19901044080834102</v>
      </c>
      <c r="X59">
        <v>0.5610207966946098</v>
      </c>
      <c r="Y59">
        <v>0.29028121211389951</v>
      </c>
      <c r="Z59">
        <v>0.40162206244289694</v>
      </c>
    </row>
    <row r="60" spans="1:26" s="56" customFormat="1" x14ac:dyDescent="0.2">
      <c r="A60" s="56" t="s">
        <v>151</v>
      </c>
      <c r="B60" s="56" t="s">
        <v>153</v>
      </c>
      <c r="C60" s="56" t="s">
        <v>150</v>
      </c>
      <c r="D60" s="140">
        <v>44000</v>
      </c>
      <c r="E60" s="107"/>
      <c r="F60" s="182">
        <v>0.21512999999999999</v>
      </c>
      <c r="G60" s="182">
        <v>0.30775999999999826</v>
      </c>
      <c r="H60" t="s">
        <v>154</v>
      </c>
      <c r="I60">
        <v>9.8849846040334911E-3</v>
      </c>
      <c r="J60">
        <v>0.90459025253856984</v>
      </c>
      <c r="K60">
        <v>7.175522250211553E-3</v>
      </c>
      <c r="L60">
        <v>6.6673467512978314E-3</v>
      </c>
      <c r="M60">
        <v>2.6129927804078283</v>
      </c>
      <c r="N60">
        <v>1.1637623659035154E-2</v>
      </c>
      <c r="O60">
        <v>2.3336256165899556</v>
      </c>
      <c r="P60">
        <v>0.9433063085390061</v>
      </c>
      <c r="Q60">
        <v>8.8159909189558829E-3</v>
      </c>
      <c r="R60">
        <v>0.19785765250378656</v>
      </c>
      <c r="S60">
        <v>6.3939128081141557E-5</v>
      </c>
      <c r="T60">
        <v>0.1978576525037867</v>
      </c>
      <c r="U60">
        <v>1.5217433038346313</v>
      </c>
      <c r="V60">
        <v>0.2535983160738226</v>
      </c>
      <c r="W60">
        <v>9.4123678788649565E-4</v>
      </c>
      <c r="X60">
        <v>0.24084267534301615</v>
      </c>
      <c r="Y60">
        <v>1.4319021271536846E-3</v>
      </c>
      <c r="Z60">
        <v>0.10609082707453783</v>
      </c>
    </row>
    <row r="61" spans="1:26" s="56" customFormat="1" x14ac:dyDescent="0.2">
      <c r="A61" s="167">
        <v>10368</v>
      </c>
      <c r="B61" s="167" t="s">
        <v>87</v>
      </c>
      <c r="C61" s="167" t="s">
        <v>79</v>
      </c>
      <c r="D61" s="172">
        <v>44000</v>
      </c>
      <c r="E61" s="170"/>
      <c r="F61" s="192">
        <v>1.22055</v>
      </c>
      <c r="G61" s="192">
        <v>10.325699999999999</v>
      </c>
      <c r="H61" t="s">
        <v>155</v>
      </c>
      <c r="I61">
        <v>9.9916934991664159E-3</v>
      </c>
      <c r="J61">
        <v>0.61669344303744211</v>
      </c>
      <c r="K61">
        <v>7.1782711320296814E-3</v>
      </c>
      <c r="L61">
        <v>6.6070851260908734E-3</v>
      </c>
      <c r="M61">
        <v>3.0131897341778702</v>
      </c>
      <c r="N61">
        <v>9.899233125042076E-3</v>
      </c>
      <c r="O61">
        <v>2.2840168742437288</v>
      </c>
      <c r="P61">
        <v>0.59727424861109291</v>
      </c>
      <c r="Q61">
        <v>7.5639901512256835E-3</v>
      </c>
      <c r="R61">
        <v>0.15530630374577928</v>
      </c>
      <c r="S61">
        <v>5.4858828636474089E-5</v>
      </c>
      <c r="T61">
        <v>0.15530630374577942</v>
      </c>
      <c r="U61">
        <v>1.4617211222129689</v>
      </c>
      <c r="V61">
        <v>0.19280881460155544</v>
      </c>
      <c r="W61">
        <v>0.19951716168662045</v>
      </c>
      <c r="X61">
        <v>0.32679291835867341</v>
      </c>
      <c r="Y61">
        <v>0.29157544308505634</v>
      </c>
      <c r="Z61">
        <v>0.33338032839427401</v>
      </c>
    </row>
    <row r="62" spans="1:26" s="56" customFormat="1" x14ac:dyDescent="0.2">
      <c r="A62" s="56" t="s">
        <v>152</v>
      </c>
      <c r="B62" s="56" t="s">
        <v>153</v>
      </c>
      <c r="C62" s="56" t="s">
        <v>150</v>
      </c>
      <c r="D62" s="140">
        <v>44000</v>
      </c>
      <c r="E62" s="107"/>
      <c r="F62" s="182">
        <v>0.23893</v>
      </c>
      <c r="G62" s="182">
        <v>0.41114999999999924</v>
      </c>
      <c r="H62" t="s">
        <v>156</v>
      </c>
      <c r="I62">
        <v>9.9677290695215966E-3</v>
      </c>
      <c r="J62">
        <v>1.1951462874156573</v>
      </c>
      <c r="K62">
        <v>7.1765458618813591E-3</v>
      </c>
      <c r="L62">
        <v>6.5148484139116742E-3</v>
      </c>
      <c r="M62">
        <v>2.2131809309262991</v>
      </c>
      <c r="N62">
        <v>1.0409542083629068E-2</v>
      </c>
      <c r="O62">
        <v>1.9557199171399213</v>
      </c>
      <c r="P62">
        <v>1.1424736930402495</v>
      </c>
      <c r="Q62">
        <v>8.8153370507412648E-3</v>
      </c>
      <c r="R62">
        <v>0.16907572055713443</v>
      </c>
      <c r="S62">
        <v>6.3934385816329055E-5</v>
      </c>
      <c r="T62">
        <v>0.16907572055713607</v>
      </c>
      <c r="U62">
        <v>1.2365427600216725</v>
      </c>
      <c r="V62">
        <v>0.2535631849906434</v>
      </c>
      <c r="W62">
        <v>1.0328076329642534E-3</v>
      </c>
      <c r="X62">
        <v>0.2084922285545136</v>
      </c>
      <c r="Y62">
        <v>1.2790303133376217E-3</v>
      </c>
      <c r="Z62">
        <v>9.4750425589225348E-2</v>
      </c>
    </row>
    <row r="63" spans="1:26" s="56" customFormat="1" x14ac:dyDescent="0.2">
      <c r="A63" s="167">
        <v>10368</v>
      </c>
      <c r="B63" s="167" t="s">
        <v>87</v>
      </c>
      <c r="C63" s="167" t="s">
        <v>79</v>
      </c>
      <c r="D63" s="172">
        <v>44000</v>
      </c>
      <c r="E63" s="170"/>
      <c r="F63" s="192">
        <v>1.22055</v>
      </c>
      <c r="G63" s="192">
        <v>10.325699999999999</v>
      </c>
      <c r="H63" t="s">
        <v>157</v>
      </c>
      <c r="I63">
        <v>9.9301955906276398E-3</v>
      </c>
      <c r="J63">
        <v>0.91833471898242014</v>
      </c>
      <c r="K63">
        <v>7.1792966208395316E-3</v>
      </c>
      <c r="L63">
        <v>4.9575184173763082E-3</v>
      </c>
      <c r="M63">
        <v>3.0134390936823534</v>
      </c>
      <c r="N63">
        <v>8.8817483016817838E-3</v>
      </c>
      <c r="O63">
        <v>2.2976809197213783</v>
      </c>
      <c r="P63">
        <v>0.91607370090722295</v>
      </c>
      <c r="Q63">
        <v>7.5779189562040937E-3</v>
      </c>
      <c r="R63">
        <v>0.14801407915175177</v>
      </c>
      <c r="S63">
        <v>5.495984911774713E-5</v>
      </c>
      <c r="T63">
        <v>0.14801407915175296</v>
      </c>
      <c r="U63">
        <v>1.455540275250041</v>
      </c>
      <c r="V63">
        <v>0.20818005654239966</v>
      </c>
      <c r="W63">
        <v>0.20119586392326738</v>
      </c>
      <c r="X63">
        <v>0.37815985830354892</v>
      </c>
      <c r="Y63">
        <v>0.29307032816477124</v>
      </c>
      <c r="Z63">
        <v>0.34389564312465126</v>
      </c>
    </row>
    <row r="64" spans="1:26" s="56" customFormat="1" x14ac:dyDescent="0.2">
      <c r="D64" s="140"/>
      <c r="E64" s="107"/>
      <c r="F64" s="182"/>
      <c r="G64" s="182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</row>
    <row r="65" spans="1:28" s="56" customFormat="1" x14ac:dyDescent="0.2">
      <c r="A65" s="167">
        <v>10368</v>
      </c>
      <c r="B65" s="167" t="s">
        <v>87</v>
      </c>
      <c r="C65" s="167" t="s">
        <v>79</v>
      </c>
      <c r="D65" s="172">
        <v>44008</v>
      </c>
      <c r="E65" s="170"/>
      <c r="F65" s="192">
        <v>1.22055</v>
      </c>
      <c r="G65" s="192">
        <v>10.325699999999999</v>
      </c>
      <c r="H65" t="s">
        <v>158</v>
      </c>
      <c r="I65">
        <v>1.0007943301965576E-2</v>
      </c>
      <c r="J65">
        <v>1.0635102390454345</v>
      </c>
      <c r="K65">
        <v>7.1661262641520198E-3</v>
      </c>
      <c r="L65">
        <v>6.6606383776056889E-3</v>
      </c>
      <c r="M65">
        <v>3.0135631639885774</v>
      </c>
      <c r="N65">
        <v>1.3205542959320089E-2</v>
      </c>
      <c r="O65">
        <v>2.2838022181719091</v>
      </c>
      <c r="P65">
        <v>1.0606945411869819</v>
      </c>
      <c r="Q65">
        <v>7.5681222623343522E-3</v>
      </c>
      <c r="R65">
        <v>0.15841921794909905</v>
      </c>
      <c r="S65">
        <v>5.4888797313149396E-5</v>
      </c>
      <c r="T65">
        <v>0.15841921794909752</v>
      </c>
      <c r="U65">
        <v>1.4588752968264049</v>
      </c>
      <c r="V65">
        <v>0.27931195619695137</v>
      </c>
      <c r="W65">
        <v>0.18211011509589867</v>
      </c>
      <c r="X65">
        <v>0.62385211812613939</v>
      </c>
      <c r="Y65">
        <v>0.26593133525363177</v>
      </c>
      <c r="Z65">
        <v>0.51452247331533363</v>
      </c>
    </row>
    <row r="66" spans="1:28" s="56" customFormat="1" x14ac:dyDescent="0.2">
      <c r="A66" s="56">
        <v>10649</v>
      </c>
      <c r="B66" s="56" t="s">
        <v>160</v>
      </c>
      <c r="C66" s="56" t="s">
        <v>161</v>
      </c>
      <c r="D66" s="140">
        <v>44008</v>
      </c>
      <c r="E66" s="107"/>
      <c r="F66" s="182">
        <v>37.69265</v>
      </c>
      <c r="G66" s="182">
        <v>0.10083999999999982</v>
      </c>
      <c r="H66" t="s">
        <v>159</v>
      </c>
      <c r="I66">
        <v>1.0120470526682053E-2</v>
      </c>
      <c r="J66">
        <v>0.25863864388924424</v>
      </c>
      <c r="K66">
        <v>7.163020133901645E-3</v>
      </c>
      <c r="L66">
        <v>7.9176520674057484E-3</v>
      </c>
      <c r="M66">
        <v>0.57377885888550006</v>
      </c>
      <c r="N66">
        <v>6.7913063229075336E-3</v>
      </c>
      <c r="O66">
        <v>0.71354351959806939</v>
      </c>
      <c r="P66">
        <v>0.26286257868594248</v>
      </c>
      <c r="Q66">
        <v>1.2588840364659563E-2</v>
      </c>
      <c r="R66">
        <v>5.3961507122567719E-2</v>
      </c>
      <c r="S66">
        <v>9.1302212521373967E-5</v>
      </c>
      <c r="T66">
        <v>5.3961507122567545E-2</v>
      </c>
      <c r="U66">
        <v>2.3000753233803236E-2</v>
      </c>
      <c r="V66">
        <v>0.59592188457147477</v>
      </c>
      <c r="W66">
        <v>2.5994820786967472E-3</v>
      </c>
      <c r="X66">
        <v>0.14110984464225843</v>
      </c>
      <c r="Y66">
        <v>5.9904407615388512E-5</v>
      </c>
      <c r="Z66">
        <v>0.59889049701318287</v>
      </c>
    </row>
    <row r="67" spans="1:28" s="56" customFormat="1" x14ac:dyDescent="0.2">
      <c r="A67" s="167">
        <v>10368</v>
      </c>
      <c r="B67" s="167" t="s">
        <v>87</v>
      </c>
      <c r="C67" s="167" t="s">
        <v>79</v>
      </c>
      <c r="D67" s="172">
        <v>44008</v>
      </c>
      <c r="E67" s="170"/>
      <c r="F67" s="192">
        <v>1.22055</v>
      </c>
      <c r="G67" s="192">
        <v>10.325699999999999</v>
      </c>
      <c r="H67" t="s">
        <v>158</v>
      </c>
      <c r="I67">
        <v>1.0007943301965576E-2</v>
      </c>
      <c r="J67">
        <v>1.0635102390454345</v>
      </c>
      <c r="K67">
        <v>7.1661262641520198E-3</v>
      </c>
      <c r="L67">
        <v>6.6606383776056889E-3</v>
      </c>
      <c r="M67">
        <v>3.0135631639885774</v>
      </c>
      <c r="N67">
        <v>1.3205542959320089E-2</v>
      </c>
      <c r="O67">
        <v>2.2838022181719091</v>
      </c>
      <c r="P67">
        <v>1.0606945411869819</v>
      </c>
      <c r="Q67">
        <v>7.5681222623343522E-3</v>
      </c>
      <c r="R67">
        <v>0.15841921794909905</v>
      </c>
      <c r="S67">
        <v>5.4888797313149396E-5</v>
      </c>
      <c r="T67">
        <v>0.15841921794909752</v>
      </c>
      <c r="U67">
        <v>1.4588752968264049</v>
      </c>
      <c r="V67">
        <v>0.27931195619695137</v>
      </c>
      <c r="W67">
        <v>0.18211011509589867</v>
      </c>
      <c r="X67">
        <v>0.62385211812613939</v>
      </c>
      <c r="Y67">
        <v>0.26593133525363177</v>
      </c>
      <c r="Z67">
        <v>0.51452247331533363</v>
      </c>
    </row>
    <row r="68" spans="1:28" s="56" customFormat="1" x14ac:dyDescent="0.2">
      <c r="D68" s="140"/>
      <c r="E68" s="107"/>
      <c r="F68" s="182"/>
      <c r="G68" s="182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185"/>
      <c r="Z68" s="185"/>
    </row>
    <row r="69" spans="1:28" s="56" customFormat="1" x14ac:dyDescent="0.2">
      <c r="A69" s="167">
        <v>10368</v>
      </c>
      <c r="B69" s="167" t="s">
        <v>87</v>
      </c>
      <c r="C69" s="167" t="s">
        <v>79</v>
      </c>
      <c r="D69" s="172">
        <v>44008</v>
      </c>
      <c r="E69" s="170"/>
      <c r="F69" s="192">
        <v>1.22055</v>
      </c>
      <c r="G69" s="192">
        <v>10.325699999999999</v>
      </c>
      <c r="H69" t="s">
        <v>162</v>
      </c>
      <c r="I69">
        <v>1.0504430207412386E-2</v>
      </c>
      <c r="J69">
        <v>9.4414506986794713</v>
      </c>
      <c r="K69">
        <v>7.16671944863502E-3</v>
      </c>
      <c r="L69">
        <v>3.7638271498817183E-2</v>
      </c>
      <c r="M69">
        <v>3.0115566088562402</v>
      </c>
      <c r="N69">
        <v>8.5727550496485894E-2</v>
      </c>
      <c r="O69">
        <v>2.404930389869969</v>
      </c>
      <c r="P69">
        <v>12.279330740786124</v>
      </c>
      <c r="Q69">
        <v>7.7365861503282214E-3</v>
      </c>
      <c r="R69">
        <v>0.23719455201123063</v>
      </c>
      <c r="S69">
        <v>5.6110603711375883E-5</v>
      </c>
      <c r="T69">
        <v>0.23719455201123102</v>
      </c>
      <c r="U69">
        <v>1.4621950346863291</v>
      </c>
      <c r="V69">
        <v>0.69697462501931362</v>
      </c>
      <c r="W69">
        <v>0.20173384069322237</v>
      </c>
      <c r="X69">
        <v>5.0568131840477033</v>
      </c>
      <c r="Y69">
        <v>0.29410260168746971</v>
      </c>
      <c r="Z69">
        <v>4.957453164084602</v>
      </c>
      <c r="AA69" s="178"/>
    </row>
    <row r="70" spans="1:28" s="56" customFormat="1" x14ac:dyDescent="0.2">
      <c r="A70" s="56">
        <v>10641</v>
      </c>
      <c r="B70" s="56" t="s">
        <v>167</v>
      </c>
      <c r="C70" s="56" t="s">
        <v>168</v>
      </c>
      <c r="D70" s="140">
        <v>44008</v>
      </c>
      <c r="E70" s="107"/>
      <c r="F70" s="182">
        <v>0.18629999999999999</v>
      </c>
      <c r="G70" s="182">
        <v>0.10152000000000072</v>
      </c>
      <c r="H70" t="s">
        <v>163</v>
      </c>
      <c r="I70">
        <v>1.0091204334073747E-2</v>
      </c>
      <c r="J70">
        <v>0.24385501259943093</v>
      </c>
      <c r="K70">
        <v>7.146895712325122E-3</v>
      </c>
      <c r="L70">
        <v>1.9866849387290018E-2</v>
      </c>
      <c r="M70">
        <v>0.18342831996140541</v>
      </c>
      <c r="N70">
        <v>1.3841844266383558E-2</v>
      </c>
      <c r="O70">
        <v>0.20201045155052835</v>
      </c>
      <c r="P70">
        <v>0.28081703198460189</v>
      </c>
      <c r="Q70">
        <v>1.1108020391511776E-2</v>
      </c>
      <c r="R70">
        <v>0.12673802827352254</v>
      </c>
      <c r="S70">
        <v>8.0562371838844931E-5</v>
      </c>
      <c r="T70">
        <v>0.1267380282735216</v>
      </c>
      <c r="U70">
        <v>2.8064303702026221E-2</v>
      </c>
      <c r="V70">
        <v>0.59975941669160371</v>
      </c>
      <c r="W70">
        <v>0.52156239036938967</v>
      </c>
      <c r="X70">
        <v>0.49706313862980833</v>
      </c>
      <c r="Y70">
        <v>1.4613810642906276E-2</v>
      </c>
      <c r="Z70">
        <v>0.72287326320829381</v>
      </c>
      <c r="AA70" s="178"/>
    </row>
    <row r="71" spans="1:28" s="56" customFormat="1" x14ac:dyDescent="0.2">
      <c r="A71" s="167">
        <v>10368</v>
      </c>
      <c r="B71" s="167" t="s">
        <v>87</v>
      </c>
      <c r="C71" s="167" t="s">
        <v>79</v>
      </c>
      <c r="D71" s="172">
        <v>44008</v>
      </c>
      <c r="E71" s="170"/>
      <c r="F71" s="192">
        <v>1.22055</v>
      </c>
      <c r="G71" s="192">
        <v>10.325699999999999</v>
      </c>
      <c r="H71" t="s">
        <v>164</v>
      </c>
      <c r="I71">
        <v>8.8456463276214339E-3</v>
      </c>
      <c r="J71">
        <v>12.176326439881851</v>
      </c>
      <c r="K71">
        <v>7.1612307025153673E-3</v>
      </c>
      <c r="L71">
        <v>3.8524149784124995E-2</v>
      </c>
      <c r="M71">
        <v>3.0224362475533924</v>
      </c>
      <c r="N71">
        <v>0.10140790941018697</v>
      </c>
      <c r="O71">
        <v>3.0243754878378768</v>
      </c>
      <c r="P71">
        <v>14.060899891309214</v>
      </c>
      <c r="Q71">
        <v>7.7838295295230529E-3</v>
      </c>
      <c r="R71">
        <v>0.16719583200639432</v>
      </c>
      <c r="S71">
        <v>5.6453242502760023E-5</v>
      </c>
      <c r="T71">
        <v>0.16719583200639435</v>
      </c>
      <c r="U71">
        <v>1.4717935617946536</v>
      </c>
      <c r="V71">
        <v>0.72986635969835645</v>
      </c>
      <c r="W71">
        <v>0.18310500003734881</v>
      </c>
      <c r="X71">
        <v>4.1497775576704097</v>
      </c>
      <c r="Y71">
        <v>0.2683675101171013</v>
      </c>
      <c r="Z71">
        <v>4.0877989489155304</v>
      </c>
      <c r="AA71" s="178"/>
    </row>
    <row r="72" spans="1:28" s="56" customFormat="1" x14ac:dyDescent="0.2">
      <c r="A72" s="56">
        <v>10642</v>
      </c>
      <c r="B72" s="56" t="s">
        <v>169</v>
      </c>
      <c r="C72" s="56" t="s">
        <v>168</v>
      </c>
      <c r="D72" s="140">
        <v>44008</v>
      </c>
      <c r="E72" s="107"/>
      <c r="F72" s="182">
        <v>0.19023000000000001</v>
      </c>
      <c r="G72" s="182">
        <v>0.10027000000000008</v>
      </c>
      <c r="H72" t="s">
        <v>165</v>
      </c>
      <c r="I72">
        <v>1.0044969345364368E-2</v>
      </c>
      <c r="J72">
        <v>0.27179121952360691</v>
      </c>
      <c r="K72">
        <v>7.1464315612770187E-3</v>
      </c>
      <c r="L72">
        <v>2.4590930628101106E-2</v>
      </c>
      <c r="M72">
        <v>0.13464409479226008</v>
      </c>
      <c r="N72">
        <v>1.9568497781814367E-2</v>
      </c>
      <c r="O72">
        <v>0.13265993465159132</v>
      </c>
      <c r="P72">
        <v>0.36416159332286435</v>
      </c>
      <c r="Q72">
        <v>9.8945713186735403E-3</v>
      </c>
      <c r="R72">
        <v>0.14217869726365381</v>
      </c>
      <c r="S72">
        <v>7.1761673607484305E-5</v>
      </c>
      <c r="T72">
        <v>0.1421786972636532</v>
      </c>
      <c r="U72">
        <v>7.0353584342025294E-2</v>
      </c>
      <c r="V72">
        <v>0.40075594017596533</v>
      </c>
      <c r="W72">
        <v>0.2385932244530978</v>
      </c>
      <c r="X72">
        <v>0.26145082009000764</v>
      </c>
      <c r="Y72">
        <v>1.6830125261543118E-2</v>
      </c>
      <c r="Z72">
        <v>0.36981771697341381</v>
      </c>
      <c r="AA72" s="178"/>
    </row>
    <row r="73" spans="1:28" s="56" customFormat="1" x14ac:dyDescent="0.2">
      <c r="A73" s="167">
        <v>10368</v>
      </c>
      <c r="B73" s="167" t="s">
        <v>87</v>
      </c>
      <c r="C73" s="167" t="s">
        <v>79</v>
      </c>
      <c r="D73" s="172">
        <v>44008</v>
      </c>
      <c r="E73" s="170"/>
      <c r="F73" s="192">
        <v>1.22055</v>
      </c>
      <c r="G73" s="192">
        <v>10.325699999999999</v>
      </c>
      <c r="H73" t="s">
        <v>166</v>
      </c>
      <c r="I73">
        <v>9.9061500540130708E-3</v>
      </c>
      <c r="J73">
        <v>9.7467215112132735</v>
      </c>
      <c r="K73">
        <v>7.1575562430300386E-3</v>
      </c>
      <c r="L73">
        <v>3.1566745644695811E-2</v>
      </c>
      <c r="M73">
        <v>3.0100401458069066</v>
      </c>
      <c r="N73">
        <v>9.6080154065209991E-2</v>
      </c>
      <c r="O73">
        <v>2.4296673669083053</v>
      </c>
      <c r="P73">
        <v>9.1038444733639565</v>
      </c>
      <c r="Q73">
        <v>7.8043118082677292E-3</v>
      </c>
      <c r="R73">
        <v>0.21952667663928993</v>
      </c>
      <c r="S73">
        <v>5.660179291031924E-5</v>
      </c>
      <c r="T73">
        <v>0.21952667663929132</v>
      </c>
      <c r="U73">
        <v>1.4664082043126727</v>
      </c>
      <c r="V73">
        <v>0.76223049989082536</v>
      </c>
      <c r="W73">
        <v>0.19610472081675898</v>
      </c>
      <c r="X73">
        <v>3.229488617175539</v>
      </c>
      <c r="Y73">
        <v>0.28827391277465864</v>
      </c>
      <c r="Z73">
        <v>3.1109136920858971</v>
      </c>
      <c r="AA73" s="178"/>
    </row>
    <row r="74" spans="1:28" s="56" customFormat="1" ht="13.5" customHeight="1" x14ac:dyDescent="0.2">
      <c r="D74" s="140"/>
      <c r="E74" s="107"/>
      <c r="F74" s="182"/>
      <c r="G74" s="182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9"/>
      <c r="S74" s="180"/>
      <c r="T74" s="178"/>
      <c r="U74" s="178"/>
      <c r="V74" s="178"/>
      <c r="W74" s="178"/>
      <c r="X74" s="178"/>
      <c r="Y74" s="178"/>
      <c r="Z74" s="178"/>
      <c r="AA74" s="178"/>
      <c r="AB74" s="73"/>
    </row>
    <row r="75" spans="1:28" s="56" customFormat="1" x14ac:dyDescent="0.2">
      <c r="A75" s="167">
        <v>10368</v>
      </c>
      <c r="B75" s="167" t="s">
        <v>87</v>
      </c>
      <c r="C75" s="167" t="s">
        <v>79</v>
      </c>
      <c r="D75" s="172">
        <v>44028</v>
      </c>
      <c r="E75" s="170"/>
      <c r="F75" s="192">
        <v>1.22055</v>
      </c>
      <c r="G75" s="192">
        <v>10.325699999999999</v>
      </c>
      <c r="H75" t="s">
        <v>171</v>
      </c>
      <c r="I75">
        <v>9.9722384015441933E-3</v>
      </c>
      <c r="J75">
        <v>1.0714393037475878</v>
      </c>
      <c r="K75">
        <v>7.1707929043974801E-3</v>
      </c>
      <c r="L75">
        <v>5.9613141291481068E-3</v>
      </c>
      <c r="M75">
        <v>3.0142829361533767</v>
      </c>
      <c r="N75">
        <v>1.506905564013036E-2</v>
      </c>
      <c r="O75">
        <v>2.2885554517830098</v>
      </c>
      <c r="P75">
        <v>1.0775849377070668</v>
      </c>
      <c r="Q75">
        <v>7.5616413134283952E-3</v>
      </c>
      <c r="R75">
        <v>0.16014047788527325</v>
      </c>
      <c r="S75">
        <v>5.4841793382905501E-5</v>
      </c>
      <c r="T75">
        <v>0.1601404778852743</v>
      </c>
      <c r="U75">
        <v>1.4567497406631982</v>
      </c>
      <c r="V75">
        <v>0.31305465611213046</v>
      </c>
      <c r="W75">
        <v>0.18084922344896365</v>
      </c>
      <c r="X75">
        <v>1.591813832478622</v>
      </c>
      <c r="Y75">
        <v>0.2640368204950142</v>
      </c>
      <c r="Z75">
        <v>1.4537170106281183</v>
      </c>
      <c r="AA75" s="178"/>
    </row>
    <row r="76" spans="1:28" s="56" customFormat="1" ht="13.5" customHeight="1" x14ac:dyDescent="0.2">
      <c r="A76" s="56">
        <v>10650</v>
      </c>
      <c r="B76" s="56" t="s">
        <v>183</v>
      </c>
      <c r="C76" s="56" t="s">
        <v>184</v>
      </c>
      <c r="D76" s="140">
        <v>44028</v>
      </c>
      <c r="E76" s="107">
        <v>7.5</v>
      </c>
      <c r="F76" s="182">
        <v>0.17404</v>
      </c>
      <c r="G76" s="182">
        <v>0.10019000000000133</v>
      </c>
      <c r="H76" t="s">
        <v>172</v>
      </c>
      <c r="I76">
        <v>1.0038782963382517E-2</v>
      </c>
      <c r="J76">
        <v>0.15058202251028779</v>
      </c>
      <c r="K76">
        <v>7.1712004955808055E-3</v>
      </c>
      <c r="L76">
        <v>3.4696097220232366E-3</v>
      </c>
      <c r="M76">
        <v>1.8676479190103146</v>
      </c>
      <c r="N76">
        <v>4.4568588046339152E-3</v>
      </c>
      <c r="O76">
        <v>2.2312017486209341</v>
      </c>
      <c r="P76">
        <v>0.14935480160589404</v>
      </c>
      <c r="Q76">
        <v>1.1997776937375736E-2</v>
      </c>
      <c r="R76">
        <v>4.0067946394674668E-2</v>
      </c>
      <c r="S76">
        <v>8.7015447649608997E-5</v>
      </c>
      <c r="T76">
        <v>4.0067946394674279E-2</v>
      </c>
      <c r="U76">
        <v>2.6738298204015166E-3</v>
      </c>
      <c r="V76">
        <v>2.1587389927801235</v>
      </c>
      <c r="W76">
        <v>8.5362670850313058E-2</v>
      </c>
      <c r="X76">
        <v>0.22799506788046259</v>
      </c>
      <c r="Y76">
        <v>2.289408035792654E-4</v>
      </c>
      <c r="Z76">
        <v>2.237680554907977</v>
      </c>
      <c r="AA76" s="178"/>
      <c r="AB76" s="73"/>
    </row>
    <row r="77" spans="1:28" s="56" customFormat="1" x14ac:dyDescent="0.2">
      <c r="A77" s="167">
        <v>10368</v>
      </c>
      <c r="B77" s="167" t="s">
        <v>87</v>
      </c>
      <c r="C77" s="167" t="s">
        <v>79</v>
      </c>
      <c r="D77" s="172">
        <v>44028</v>
      </c>
      <c r="E77" s="170"/>
      <c r="F77" s="192">
        <v>1.22055</v>
      </c>
      <c r="G77" s="192">
        <v>10.325699999999999</v>
      </c>
      <c r="H77" t="s">
        <v>173</v>
      </c>
      <c r="I77">
        <v>9.9389279222801535E-3</v>
      </c>
      <c r="J77">
        <v>0.96343470353462257</v>
      </c>
      <c r="K77">
        <v>7.1715673182591311E-3</v>
      </c>
      <c r="L77">
        <v>8.075716009434207E-3</v>
      </c>
      <c r="M77">
        <v>3.0136710649998477</v>
      </c>
      <c r="N77">
        <v>1.4999643330166899E-2</v>
      </c>
      <c r="O77">
        <v>2.2979111060684176</v>
      </c>
      <c r="P77">
        <v>1.0189157063717904</v>
      </c>
      <c r="Q77">
        <v>7.5759883762800189E-3</v>
      </c>
      <c r="R77">
        <v>0.16863542870594056</v>
      </c>
      <c r="S77">
        <v>5.4945847334150629E-5</v>
      </c>
      <c r="T77">
        <v>0.16863542870594148</v>
      </c>
      <c r="U77">
        <v>1.4587271149774135</v>
      </c>
      <c r="V77">
        <v>0.24224547488126755</v>
      </c>
      <c r="W77">
        <v>0.17784523105122702</v>
      </c>
      <c r="X77">
        <v>0.67608228283253402</v>
      </c>
      <c r="Y77">
        <v>0.25956522560420264</v>
      </c>
      <c r="Z77">
        <v>0.75121637292972998</v>
      </c>
      <c r="AA77" s="178"/>
    </row>
    <row r="78" spans="1:28" s="56" customFormat="1" x14ac:dyDescent="0.2">
      <c r="A78" s="56">
        <v>10651</v>
      </c>
      <c r="B78" s="56" t="s">
        <v>185</v>
      </c>
      <c r="C78" s="56" t="s">
        <v>184</v>
      </c>
      <c r="D78" s="140">
        <v>44028</v>
      </c>
      <c r="E78" s="107">
        <v>15</v>
      </c>
      <c r="F78" s="182">
        <v>0.14338000000000001</v>
      </c>
      <c r="G78" s="182">
        <v>9.8929999999999296E-2</v>
      </c>
      <c r="H78" t="s">
        <v>174</v>
      </c>
      <c r="I78">
        <v>1.0062592506263937E-2</v>
      </c>
      <c r="J78">
        <v>0.26971675380327526</v>
      </c>
      <c r="K78">
        <v>7.167701553469406E-3</v>
      </c>
      <c r="L78">
        <v>5.46028936683039E-3</v>
      </c>
      <c r="M78">
        <v>1.2409369011797573</v>
      </c>
      <c r="N78">
        <v>6.1469621748933946E-3</v>
      </c>
      <c r="O78">
        <v>1.4956516615221265</v>
      </c>
      <c r="P78">
        <v>0.27702846880537485</v>
      </c>
      <c r="Q78">
        <v>1.2134917667939459E-2</v>
      </c>
      <c r="R78">
        <v>6.1583319512125097E-2</v>
      </c>
      <c r="S78">
        <v>8.8010078748627132E-5</v>
      </c>
      <c r="T78">
        <v>6.1583319512124826E-2</v>
      </c>
      <c r="U78">
        <v>2.2239821497699094E-3</v>
      </c>
      <c r="V78">
        <v>2.2186512732181325</v>
      </c>
      <c r="W78">
        <v>0.22424286221476927</v>
      </c>
      <c r="X78">
        <v>0.41519833632926578</v>
      </c>
      <c r="Y78">
        <v>5.011765636154696E-4</v>
      </c>
      <c r="Z78">
        <v>2.0248543970296518</v>
      </c>
      <c r="AA78" s="178"/>
    </row>
    <row r="79" spans="1:28" s="56" customFormat="1" x14ac:dyDescent="0.2">
      <c r="A79" s="167">
        <v>10368</v>
      </c>
      <c r="B79" s="167" t="s">
        <v>87</v>
      </c>
      <c r="C79" s="167" t="s">
        <v>79</v>
      </c>
      <c r="D79" s="172">
        <v>44028</v>
      </c>
      <c r="E79" s="170"/>
      <c r="F79" s="192">
        <v>1.22055</v>
      </c>
      <c r="G79" s="192">
        <v>10.325699999999999</v>
      </c>
      <c r="H79" t="s">
        <v>175</v>
      </c>
      <c r="I79">
        <v>9.9550791038314785E-3</v>
      </c>
      <c r="J79">
        <v>1.13970934864091</v>
      </c>
      <c r="K79">
        <v>7.1723353585768992E-3</v>
      </c>
      <c r="L79">
        <v>5.2838708772530484E-3</v>
      </c>
      <c r="M79">
        <v>3.0139650439038581</v>
      </c>
      <c r="N79">
        <v>1.3847566194940186E-2</v>
      </c>
      <c r="O79">
        <v>2.2974782428275846</v>
      </c>
      <c r="P79">
        <v>1.0996788498264178</v>
      </c>
      <c r="Q79">
        <v>7.5644548513074412E-3</v>
      </c>
      <c r="R79">
        <v>0.16951392010736724</v>
      </c>
      <c r="S79">
        <v>5.4862198934642486E-5</v>
      </c>
      <c r="T79">
        <v>0.1695139201073676</v>
      </c>
      <c r="U79">
        <v>1.4605637875477888</v>
      </c>
      <c r="V79">
        <v>0.28167775762943414</v>
      </c>
      <c r="W79">
        <v>0.179246578596195</v>
      </c>
      <c r="X79">
        <v>0.51662750170063521</v>
      </c>
      <c r="Y79">
        <v>0.26132289340770054</v>
      </c>
      <c r="Z79">
        <v>0.49814106607965741</v>
      </c>
      <c r="AA79" s="178"/>
    </row>
    <row r="80" spans="1:28" s="56" customFormat="1" ht="13.5" customHeight="1" x14ac:dyDescent="0.2">
      <c r="A80" s="56">
        <v>10652</v>
      </c>
      <c r="B80" s="56" t="s">
        <v>186</v>
      </c>
      <c r="C80" s="56" t="s">
        <v>184</v>
      </c>
      <c r="D80" s="140">
        <v>44028</v>
      </c>
      <c r="E80" s="107">
        <v>18</v>
      </c>
      <c r="F80" s="182">
        <v>0.17463999999999999</v>
      </c>
      <c r="G80" s="182">
        <v>9.637999999999991E-2</v>
      </c>
      <c r="H80" t="s">
        <v>176</v>
      </c>
      <c r="I80">
        <v>1.0053403120049218E-2</v>
      </c>
      <c r="J80">
        <v>0.18422119195368189</v>
      </c>
      <c r="K80">
        <v>7.1667493056789466E-3</v>
      </c>
      <c r="L80">
        <v>3.9833418578644527E-3</v>
      </c>
      <c r="M80">
        <v>1.6825673240570664</v>
      </c>
      <c r="N80">
        <v>4.3148707939028889E-3</v>
      </c>
      <c r="O80">
        <v>2.0602554685400345</v>
      </c>
      <c r="P80">
        <v>0.20873680962592511</v>
      </c>
      <c r="Q80">
        <v>1.2304165980504798E-2</v>
      </c>
      <c r="R80">
        <v>4.7773654170523344E-2</v>
      </c>
      <c r="S80">
        <v>8.923757428873301E-5</v>
      </c>
      <c r="T80">
        <v>4.7773654170523802E-2</v>
      </c>
      <c r="U80">
        <v>4.0859375907970367E-3</v>
      </c>
      <c r="V80">
        <v>1.3965575527664451</v>
      </c>
      <c r="W80">
        <v>0.13704912401469918</v>
      </c>
      <c r="X80">
        <v>0.38672822409955804</v>
      </c>
      <c r="Y80">
        <v>5.5505806875461993E-4</v>
      </c>
      <c r="Z80">
        <v>1.4841956467135822</v>
      </c>
      <c r="AA80" s="178"/>
      <c r="AB80" s="73"/>
    </row>
    <row r="81" spans="1:28" s="56" customFormat="1" x14ac:dyDescent="0.2">
      <c r="A81" s="167">
        <v>10368</v>
      </c>
      <c r="B81" s="167" t="s">
        <v>87</v>
      </c>
      <c r="C81" s="167" t="s">
        <v>79</v>
      </c>
      <c r="D81" s="172">
        <v>44028</v>
      </c>
      <c r="E81" s="170"/>
      <c r="F81" s="192">
        <v>1.22055</v>
      </c>
      <c r="G81" s="192">
        <v>10.325699999999999</v>
      </c>
      <c r="H81" t="s">
        <v>177</v>
      </c>
      <c r="I81">
        <v>9.8693137701444805E-3</v>
      </c>
      <c r="J81">
        <v>1.103371168411883</v>
      </c>
      <c r="K81">
        <v>7.1707910787862199E-3</v>
      </c>
      <c r="L81">
        <v>7.5503738873402837E-3</v>
      </c>
      <c r="M81">
        <v>3.0136234768004413</v>
      </c>
      <c r="N81">
        <v>1.3236749635754316E-2</v>
      </c>
      <c r="O81">
        <v>2.3036670773305947</v>
      </c>
      <c r="P81">
        <v>1.034577320893699</v>
      </c>
      <c r="Q81">
        <v>7.5608746871794466E-3</v>
      </c>
      <c r="R81">
        <v>0.16845400178559705</v>
      </c>
      <c r="S81">
        <v>5.4836233325689879E-5</v>
      </c>
      <c r="T81">
        <v>0.16845400178559652</v>
      </c>
      <c r="U81">
        <v>1.4541115782623237</v>
      </c>
      <c r="V81">
        <v>0.21494219014516328</v>
      </c>
      <c r="W81">
        <v>0.17881485285324958</v>
      </c>
      <c r="X81">
        <v>0.37434104973874477</v>
      </c>
      <c r="Y81">
        <v>0.26027325534649454</v>
      </c>
      <c r="Z81">
        <v>0.41965004413525264</v>
      </c>
      <c r="AA81" s="178"/>
    </row>
    <row r="82" spans="1:28" s="56" customFormat="1" ht="13.5" customHeight="1" x14ac:dyDescent="0.2">
      <c r="A82" s="56">
        <v>10653</v>
      </c>
      <c r="B82" s="56" t="s">
        <v>187</v>
      </c>
      <c r="C82" s="56" t="s">
        <v>184</v>
      </c>
      <c r="D82" s="140">
        <v>44028</v>
      </c>
      <c r="E82" s="107">
        <v>554</v>
      </c>
      <c r="F82" s="182">
        <v>0.19818</v>
      </c>
      <c r="G82" s="182">
        <v>0.10232000000000063</v>
      </c>
      <c r="H82" t="s">
        <v>178</v>
      </c>
      <c r="I82">
        <v>1.0065046481781758E-2</v>
      </c>
      <c r="J82">
        <v>0.23166573449441269</v>
      </c>
      <c r="K82">
        <v>7.1710254438132831E-3</v>
      </c>
      <c r="L82">
        <v>5.1570096735908321E-3</v>
      </c>
      <c r="M82">
        <v>1.6922275580583106</v>
      </c>
      <c r="N82">
        <v>6.6508394503465495E-3</v>
      </c>
      <c r="O82">
        <v>1.8154930630252228</v>
      </c>
      <c r="P82">
        <v>0.21729405716488082</v>
      </c>
      <c r="Q82">
        <v>1.0792317639920649E-2</v>
      </c>
      <c r="R82">
        <v>5.2347145784965736E-2</v>
      </c>
      <c r="S82">
        <v>7.8272696310011141E-5</v>
      </c>
      <c r="T82">
        <v>5.2347145784965257E-2</v>
      </c>
      <c r="U82">
        <v>0.37692193337494773</v>
      </c>
      <c r="V82">
        <v>0.25913316266188824</v>
      </c>
      <c r="W82">
        <v>1.4389821306259667E-3</v>
      </c>
      <c r="X82">
        <v>0.1562713996882982</v>
      </c>
      <c r="Y82">
        <v>5.4260133279769411E-4</v>
      </c>
      <c r="Z82">
        <v>0.16617742292332782</v>
      </c>
      <c r="AA82" s="178"/>
      <c r="AB82" s="73"/>
    </row>
    <row r="83" spans="1:28" s="56" customFormat="1" x14ac:dyDescent="0.2">
      <c r="A83" s="167">
        <v>10368</v>
      </c>
      <c r="B83" s="167" t="s">
        <v>87</v>
      </c>
      <c r="C83" s="167" t="s">
        <v>79</v>
      </c>
      <c r="D83" s="172">
        <v>44028</v>
      </c>
      <c r="E83" s="170"/>
      <c r="F83" s="192">
        <v>1.22055</v>
      </c>
      <c r="G83" s="192">
        <v>10.325699999999999</v>
      </c>
      <c r="H83" t="s">
        <v>179</v>
      </c>
      <c r="I83">
        <v>9.8431088111251303E-3</v>
      </c>
      <c r="J83">
        <v>0.99168468998108039</v>
      </c>
      <c r="K83">
        <v>7.1676494434646919E-3</v>
      </c>
      <c r="L83">
        <v>8.179518898116021E-3</v>
      </c>
      <c r="M83">
        <v>3.0136189820523471</v>
      </c>
      <c r="N83">
        <v>1.9243408404171006E-2</v>
      </c>
      <c r="O83">
        <v>2.3179762019297487</v>
      </c>
      <c r="P83">
        <v>0.98982415875390872</v>
      </c>
      <c r="Q83">
        <v>7.5627183845834844E-3</v>
      </c>
      <c r="R83">
        <v>0.15749407223248951</v>
      </c>
      <c r="S83">
        <v>5.484960498243763E-5</v>
      </c>
      <c r="T83">
        <v>0.15749407223249037</v>
      </c>
      <c r="U83">
        <v>1.4568950761274393</v>
      </c>
      <c r="V83">
        <v>0.25843802889421513</v>
      </c>
      <c r="W83">
        <v>0.17874381815121276</v>
      </c>
      <c r="X83">
        <v>0.5685556039911287</v>
      </c>
      <c r="Y83">
        <v>0.26104657377921076</v>
      </c>
      <c r="Z83">
        <v>0.51427944147373161</v>
      </c>
      <c r="AA83" s="178"/>
    </row>
    <row r="84" spans="1:28" s="56" customFormat="1" x14ac:dyDescent="0.2">
      <c r="A84" s="56">
        <v>10654</v>
      </c>
      <c r="B84" s="56" t="s">
        <v>188</v>
      </c>
      <c r="C84" s="56" t="s">
        <v>184</v>
      </c>
      <c r="D84" s="140">
        <v>44028</v>
      </c>
      <c r="E84" s="107">
        <v>468</v>
      </c>
      <c r="F84" s="182">
        <v>0.16994000000000001</v>
      </c>
      <c r="G84" s="182">
        <v>0.10034000000000098</v>
      </c>
      <c r="H84" t="s">
        <v>180</v>
      </c>
      <c r="I84">
        <v>1.0063256260383058E-2</v>
      </c>
      <c r="J84">
        <v>0.2115882439249957</v>
      </c>
      <c r="K84">
        <v>7.1656456857304611E-3</v>
      </c>
      <c r="L84">
        <v>5.9892919779837295E-3</v>
      </c>
      <c r="M84">
        <v>0.82639479497502999</v>
      </c>
      <c r="N84">
        <v>5.1467024269164262E-3</v>
      </c>
      <c r="O84">
        <v>0.88759391548371569</v>
      </c>
      <c r="P84">
        <v>0.23955278594667131</v>
      </c>
      <c r="Q84">
        <v>1.0804650311279453E-2</v>
      </c>
      <c r="R84">
        <v>8.4903044326854291E-2</v>
      </c>
      <c r="S84">
        <v>7.8362140623287137E-5</v>
      </c>
      <c r="T84">
        <v>8.4903044326853722E-2</v>
      </c>
      <c r="U84">
        <v>0.15619086601453377</v>
      </c>
      <c r="V84">
        <v>0.26589189977515693</v>
      </c>
      <c r="W84">
        <v>2.8690242104996797E-3</v>
      </c>
      <c r="X84">
        <v>0.15574147738750646</v>
      </c>
      <c r="Y84">
        <v>4.4790649750826628E-4</v>
      </c>
      <c r="Z84">
        <v>0.24389615922292407</v>
      </c>
      <c r="AA84" s="178"/>
    </row>
    <row r="85" spans="1:28" s="56" customFormat="1" x14ac:dyDescent="0.2">
      <c r="A85" s="167">
        <v>10368</v>
      </c>
      <c r="B85" s="167" t="s">
        <v>87</v>
      </c>
      <c r="C85" s="167" t="s">
        <v>79</v>
      </c>
      <c r="D85" s="172">
        <v>44028</v>
      </c>
      <c r="E85" s="170"/>
      <c r="F85" s="192">
        <v>1.22055</v>
      </c>
      <c r="G85" s="192">
        <v>10.325699999999999</v>
      </c>
      <c r="H85" t="s">
        <v>181</v>
      </c>
      <c r="I85">
        <v>9.9201666425912417E-3</v>
      </c>
      <c r="J85">
        <v>0.9539284321106527</v>
      </c>
      <c r="K85">
        <v>7.166459088649187E-3</v>
      </c>
      <c r="L85">
        <v>6.6192574395575448E-3</v>
      </c>
      <c r="M85">
        <v>3.0133361390427367</v>
      </c>
      <c r="N85">
        <v>1.2677463995897795E-2</v>
      </c>
      <c r="O85">
        <v>2.2982247190919738</v>
      </c>
      <c r="P85">
        <v>0.94397453997813963</v>
      </c>
      <c r="Q85">
        <v>7.5534779518858534E-3</v>
      </c>
      <c r="R85">
        <v>0.18427626261231289</v>
      </c>
      <c r="S85">
        <v>5.4782587534800683E-5</v>
      </c>
      <c r="T85">
        <v>0.18427626261231334</v>
      </c>
      <c r="U85">
        <v>1.4558326126742529</v>
      </c>
      <c r="V85">
        <v>0.27620652178657379</v>
      </c>
      <c r="W85">
        <v>0.17944015417832779</v>
      </c>
      <c r="X85">
        <v>0.64018378205462545</v>
      </c>
      <c r="Y85">
        <v>0.26105493332991714</v>
      </c>
      <c r="Z85">
        <v>0.52120330869861764</v>
      </c>
      <c r="AA85" s="178"/>
    </row>
    <row r="86" spans="1:28" s="56" customFormat="1" ht="13.5" customHeight="1" x14ac:dyDescent="0.2">
      <c r="A86" s="56">
        <v>10655</v>
      </c>
      <c r="B86" s="56" t="s">
        <v>189</v>
      </c>
      <c r="C86" s="56" t="s">
        <v>184</v>
      </c>
      <c r="D86" s="140">
        <v>44028</v>
      </c>
      <c r="E86" s="107">
        <v>470</v>
      </c>
      <c r="F86" s="182">
        <v>0.15636</v>
      </c>
      <c r="G86" s="182">
        <v>0.10069000000000017</v>
      </c>
      <c r="H86" t="s">
        <v>182</v>
      </c>
      <c r="I86">
        <v>1.0065327189009725E-2</v>
      </c>
      <c r="J86">
        <v>0.23903198839934289</v>
      </c>
      <c r="K86">
        <v>7.1603879749588184E-3</v>
      </c>
      <c r="L86">
        <v>5.2277393314559316E-3</v>
      </c>
      <c r="M86">
        <v>1.0779532656415167</v>
      </c>
      <c r="N86">
        <v>5.3444001329943126E-3</v>
      </c>
      <c r="O86">
        <v>1.1579058139816192</v>
      </c>
      <c r="P86">
        <v>0.25544867015051154</v>
      </c>
      <c r="Q86">
        <v>1.0820273356523989E-2</v>
      </c>
      <c r="R86">
        <v>9.9353315454082478E-2</v>
      </c>
      <c r="S86">
        <v>7.8475448803852504E-5</v>
      </c>
      <c r="T86">
        <v>9.9353315454082006E-2</v>
      </c>
      <c r="U86">
        <v>0.20486941206368206</v>
      </c>
      <c r="V86">
        <v>0.24543895964424808</v>
      </c>
      <c r="W86">
        <v>2.7266236955519546E-3</v>
      </c>
      <c r="X86">
        <v>0.14231579293937557</v>
      </c>
      <c r="Y86">
        <v>5.584212480153882E-4</v>
      </c>
      <c r="Z86">
        <v>0.18473179799088457</v>
      </c>
      <c r="AA86" s="178"/>
      <c r="AB86" s="73"/>
    </row>
    <row r="87" spans="1:28" s="56" customFormat="1" x14ac:dyDescent="0.2">
      <c r="A87" s="167">
        <v>10368</v>
      </c>
      <c r="B87" s="167" t="s">
        <v>87</v>
      </c>
      <c r="C87" s="167" t="s">
        <v>79</v>
      </c>
      <c r="D87" s="172">
        <v>44028</v>
      </c>
      <c r="E87" s="170"/>
      <c r="F87" s="192">
        <v>1.22055</v>
      </c>
      <c r="G87" s="192">
        <v>10.325699999999999</v>
      </c>
      <c r="H87" t="s">
        <v>181</v>
      </c>
      <c r="I87">
        <v>9.9201666425912417E-3</v>
      </c>
      <c r="J87">
        <v>0.9539284321106527</v>
      </c>
      <c r="K87">
        <v>7.166459088649187E-3</v>
      </c>
      <c r="L87">
        <v>6.6192574395575448E-3</v>
      </c>
      <c r="M87">
        <v>3.0133361390427367</v>
      </c>
      <c r="N87">
        <v>1.2677463995897795E-2</v>
      </c>
      <c r="O87">
        <v>2.2982247190919738</v>
      </c>
      <c r="P87">
        <v>0.94397453997813963</v>
      </c>
      <c r="Q87">
        <v>7.5534779518858534E-3</v>
      </c>
      <c r="R87">
        <v>0.18427626261231289</v>
      </c>
      <c r="S87">
        <v>5.4782587534800683E-5</v>
      </c>
      <c r="T87">
        <v>0.18427626261231334</v>
      </c>
      <c r="U87">
        <v>1.4558326126742529</v>
      </c>
      <c r="V87">
        <v>0.27620652178657379</v>
      </c>
      <c r="W87">
        <v>0.17944015417832779</v>
      </c>
      <c r="X87">
        <v>0.64018378205462545</v>
      </c>
      <c r="Y87">
        <v>0.26105493332991714</v>
      </c>
      <c r="Z87">
        <v>0.52120330869861764</v>
      </c>
      <c r="AA87" s="178"/>
    </row>
    <row r="88" spans="1:28" s="56" customFormat="1" ht="13.5" customHeight="1" x14ac:dyDescent="0.2">
      <c r="D88" s="140"/>
      <c r="E88" s="107"/>
      <c r="F88" s="182"/>
      <c r="G88" s="182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9"/>
      <c r="S88" s="180"/>
      <c r="T88" s="178"/>
      <c r="U88" s="178"/>
      <c r="V88" s="178"/>
      <c r="W88" s="178"/>
      <c r="X88" s="178"/>
      <c r="Y88" s="178"/>
      <c r="Z88" s="178"/>
      <c r="AA88" s="178"/>
      <c r="AB88" s="73"/>
    </row>
    <row r="89" spans="1:28" s="56" customFormat="1" x14ac:dyDescent="0.2">
      <c r="A89" s="167">
        <v>10368</v>
      </c>
      <c r="B89" s="167" t="s">
        <v>87</v>
      </c>
      <c r="C89" s="167" t="s">
        <v>79</v>
      </c>
      <c r="D89" s="172">
        <v>44029</v>
      </c>
      <c r="E89" s="170"/>
      <c r="F89" s="192">
        <v>1.22055</v>
      </c>
      <c r="G89" s="192">
        <v>10.325699999999999</v>
      </c>
      <c r="H89" t="s">
        <v>197</v>
      </c>
      <c r="I89">
        <v>1.0075847936020323E-2</v>
      </c>
      <c r="J89">
        <v>1.1904212148141573</v>
      </c>
      <c r="K89">
        <v>7.1711992089285963E-3</v>
      </c>
      <c r="L89">
        <v>8.1438611831545944E-3</v>
      </c>
      <c r="M89">
        <v>3.0141128680759794</v>
      </c>
      <c r="N89">
        <v>2.4029408838807532E-2</v>
      </c>
      <c r="O89">
        <v>2.2702881375906698</v>
      </c>
      <c r="P89">
        <v>1.2374054005050719</v>
      </c>
      <c r="Q89">
        <v>7.5734477625254756E-3</v>
      </c>
      <c r="R89">
        <v>0.23209140633824837</v>
      </c>
      <c r="S89">
        <v>5.4927421200350102E-5</v>
      </c>
      <c r="T89">
        <v>0.23209140633824826</v>
      </c>
      <c r="U89">
        <v>1.463868739695668</v>
      </c>
      <c r="V89">
        <v>0.31984457987873488</v>
      </c>
      <c r="W89">
        <v>0.17989743318445409</v>
      </c>
      <c r="X89">
        <v>0.59557398109672566</v>
      </c>
      <c r="Y89">
        <v>0.26359792027425988</v>
      </c>
      <c r="Z89">
        <v>0.60379940521604647</v>
      </c>
      <c r="AA89" s="178"/>
    </row>
    <row r="90" spans="1:28" s="56" customFormat="1" x14ac:dyDescent="0.2">
      <c r="A90" s="56">
        <v>10635</v>
      </c>
      <c r="B90" s="56" t="s">
        <v>190</v>
      </c>
      <c r="C90" s="56" t="s">
        <v>184</v>
      </c>
      <c r="D90" s="181">
        <v>44029</v>
      </c>
      <c r="E90" s="107">
        <v>124</v>
      </c>
      <c r="F90" s="56">
        <v>0.11736000000000001</v>
      </c>
      <c r="G90" s="56">
        <v>0.10091999999999857</v>
      </c>
      <c r="H90" t="s">
        <v>198</v>
      </c>
      <c r="I90">
        <v>1.0072727852546448E-2</v>
      </c>
      <c r="J90">
        <v>0.22781805215692097</v>
      </c>
      <c r="K90">
        <v>7.144299859790538E-3</v>
      </c>
      <c r="L90">
        <v>1.3017636191754675E-2</v>
      </c>
      <c r="M90">
        <v>0.43704041083557199</v>
      </c>
      <c r="N90">
        <v>7.5312643517619791E-3</v>
      </c>
      <c r="O90">
        <v>0.33591514500080077</v>
      </c>
      <c r="P90">
        <v>0.3094944434678909</v>
      </c>
      <c r="Q90">
        <v>7.7414605224640429E-3</v>
      </c>
      <c r="R90">
        <v>0.28104072076211373</v>
      </c>
      <c r="S90">
        <v>5.6145955733306588E-5</v>
      </c>
      <c r="T90">
        <v>0.28104072076211339</v>
      </c>
      <c r="U90">
        <v>5.2624814393461769E-2</v>
      </c>
      <c r="V90">
        <v>0.55046988993978063</v>
      </c>
      <c r="W90">
        <v>0.15001438020275337</v>
      </c>
      <c r="X90">
        <v>0.24657928067185828</v>
      </c>
      <c r="Y90">
        <v>7.8622191754494312E-3</v>
      </c>
      <c r="Z90">
        <v>0.58725594761509015</v>
      </c>
      <c r="AA90" s="178"/>
    </row>
    <row r="91" spans="1:28" s="56" customFormat="1" ht="13.5" customHeight="1" x14ac:dyDescent="0.2">
      <c r="A91" s="167">
        <v>10368</v>
      </c>
      <c r="B91" s="167" t="s">
        <v>87</v>
      </c>
      <c r="C91" s="167" t="s">
        <v>79</v>
      </c>
      <c r="D91" s="172">
        <v>44029</v>
      </c>
      <c r="E91" s="170"/>
      <c r="F91" s="192">
        <v>1.22055</v>
      </c>
      <c r="G91" s="192">
        <v>10.325699999999999</v>
      </c>
      <c r="H91" t="s">
        <v>199</v>
      </c>
      <c r="I91">
        <v>9.9852087488454394E-3</v>
      </c>
      <c r="J91">
        <v>1.2271527426830233</v>
      </c>
      <c r="K91">
        <v>7.1556949024697888E-3</v>
      </c>
      <c r="L91">
        <v>9.5258379711148401E-3</v>
      </c>
      <c r="M91">
        <v>3.0141059932225849</v>
      </c>
      <c r="N91">
        <v>2.0068341740228628E-2</v>
      </c>
      <c r="O91">
        <v>2.2884829065103394</v>
      </c>
      <c r="P91">
        <v>1.2450415896048688</v>
      </c>
      <c r="Q91">
        <v>7.5706756890996504E-3</v>
      </c>
      <c r="R91">
        <v>0.2430507422298131</v>
      </c>
      <c r="S91">
        <v>5.4907316374987461E-5</v>
      </c>
      <c r="T91">
        <v>0.24305074222981332</v>
      </c>
      <c r="U91">
        <v>1.4588909274764987</v>
      </c>
      <c r="V91">
        <v>0.28297364716811307</v>
      </c>
      <c r="W91">
        <v>0.17760904270596822</v>
      </c>
      <c r="X91">
        <v>0.62533093906723025</v>
      </c>
      <c r="Y91">
        <v>0.25908196327968058</v>
      </c>
      <c r="Z91">
        <v>0.60207880320689</v>
      </c>
      <c r="AA91" s="72"/>
      <c r="AB91" s="73"/>
    </row>
    <row r="92" spans="1:28" s="56" customFormat="1" x14ac:dyDescent="0.2">
      <c r="A92" s="56">
        <v>10636</v>
      </c>
      <c r="B92" s="56" t="s">
        <v>191</v>
      </c>
      <c r="C92" s="142" t="s">
        <v>184</v>
      </c>
      <c r="D92" s="181">
        <v>44029</v>
      </c>
      <c r="E92" s="107">
        <v>104</v>
      </c>
      <c r="F92" s="56">
        <v>0.12317</v>
      </c>
      <c r="G92" s="56">
        <v>0.10013000000000005</v>
      </c>
      <c r="H92" t="s">
        <v>200</v>
      </c>
      <c r="I92">
        <v>1.0072281331961983E-2</v>
      </c>
      <c r="J92">
        <v>0.23803952894384867</v>
      </c>
      <c r="K92">
        <v>7.1410018843248886E-3</v>
      </c>
      <c r="L92">
        <v>9.0523218879661905E-3</v>
      </c>
      <c r="M92">
        <v>0.38426707283215433</v>
      </c>
      <c r="N92">
        <v>8.7262255711063504E-3</v>
      </c>
      <c r="O92">
        <v>0.29589213107710444</v>
      </c>
      <c r="P92">
        <v>0.38576374988059192</v>
      </c>
      <c r="Q92">
        <v>7.7487547764603275E-3</v>
      </c>
      <c r="R92">
        <v>0.25244184640899281</v>
      </c>
      <c r="S92">
        <v>5.619885826517307E-5</v>
      </c>
      <c r="T92">
        <v>0.25244184640899286</v>
      </c>
      <c r="U92">
        <v>3.422190608053427E-2</v>
      </c>
      <c r="V92">
        <v>0.6119509097043565</v>
      </c>
      <c r="W92">
        <v>0.13048085757390135</v>
      </c>
      <c r="X92">
        <v>0.22878859057732143</v>
      </c>
      <c r="Y92">
        <v>4.467348141432864E-3</v>
      </c>
      <c r="Z92">
        <v>0.62569723780889375</v>
      </c>
      <c r="AA92" s="73"/>
    </row>
    <row r="93" spans="1:28" s="56" customFormat="1" x14ac:dyDescent="0.2">
      <c r="A93" s="167">
        <v>10368</v>
      </c>
      <c r="B93" s="167" t="s">
        <v>87</v>
      </c>
      <c r="C93" s="167" t="s">
        <v>79</v>
      </c>
      <c r="D93" s="172">
        <v>44029</v>
      </c>
      <c r="E93" s="170"/>
      <c r="F93" s="192">
        <v>1.22055</v>
      </c>
      <c r="G93" s="192">
        <v>10.325699999999999</v>
      </c>
      <c r="H93" t="s">
        <v>201</v>
      </c>
      <c r="I93">
        <v>9.806841903600181E-3</v>
      </c>
      <c r="J93">
        <v>1.4883805294030761</v>
      </c>
      <c r="K93">
        <v>7.1544785196019324E-3</v>
      </c>
      <c r="L93">
        <v>6.3510651177013551E-3</v>
      </c>
      <c r="M93">
        <v>3.0135598971249773</v>
      </c>
      <c r="N93">
        <v>2.0037419901016637E-2</v>
      </c>
      <c r="O93">
        <v>2.332082817803308</v>
      </c>
      <c r="P93">
        <v>1.5145985196430227</v>
      </c>
      <c r="Q93">
        <v>7.5687721947981608E-3</v>
      </c>
      <c r="R93">
        <v>0.19686385639924425</v>
      </c>
      <c r="S93">
        <v>5.4893511033414049E-5</v>
      </c>
      <c r="T93">
        <v>0.19686385639924317</v>
      </c>
      <c r="U93">
        <v>1.4644353563262282</v>
      </c>
      <c r="V93">
        <v>0.36558842928075197</v>
      </c>
      <c r="W93">
        <v>0.17787010571706302</v>
      </c>
      <c r="X93">
        <v>0.60525422268219209</v>
      </c>
      <c r="Y93">
        <v>0.26002605508870263</v>
      </c>
      <c r="Z93">
        <v>0.70851372750066999</v>
      </c>
      <c r="AA93" s="109"/>
      <c r="AB93" s="73"/>
    </row>
    <row r="94" spans="1:28" s="56" customFormat="1" x14ac:dyDescent="0.2">
      <c r="A94" s="56">
        <v>10637</v>
      </c>
      <c r="B94" s="56" t="s">
        <v>192</v>
      </c>
      <c r="C94" s="142" t="s">
        <v>184</v>
      </c>
      <c r="D94" s="181">
        <v>44029</v>
      </c>
      <c r="E94" s="107">
        <v>62</v>
      </c>
      <c r="F94" s="56">
        <v>7.2870000000000004E-2</v>
      </c>
      <c r="G94" s="56">
        <v>9.5570000000000377E-2</v>
      </c>
      <c r="H94" t="s">
        <v>202</v>
      </c>
      <c r="I94">
        <v>1.0072768738180644E-2</v>
      </c>
      <c r="J94">
        <v>0.20461157620772136</v>
      </c>
      <c r="K94">
        <v>7.1445420539609479E-3</v>
      </c>
      <c r="L94">
        <v>8.5391295117109925E-3</v>
      </c>
      <c r="M94">
        <v>0.38218386456390308</v>
      </c>
      <c r="N94">
        <v>6.9783876841506528E-3</v>
      </c>
      <c r="O94">
        <v>0.29176331028101049</v>
      </c>
      <c r="P94">
        <v>0.36314555738721921</v>
      </c>
      <c r="Q94">
        <v>7.6866881499011875E-3</v>
      </c>
      <c r="R94">
        <v>0.25518138653086397</v>
      </c>
      <c r="S94">
        <v>5.5748711932036966E-5</v>
      </c>
      <c r="T94">
        <v>0.25518138653086403</v>
      </c>
      <c r="U94">
        <v>5.5430462594355599E-2</v>
      </c>
      <c r="V94">
        <v>0.43357280222614725</v>
      </c>
      <c r="W94">
        <v>0.11298332040554797</v>
      </c>
      <c r="X94">
        <v>0.25148512299941184</v>
      </c>
      <c r="Y94">
        <v>6.2479804090955328E-3</v>
      </c>
      <c r="Z94">
        <v>0.40972214456455636</v>
      </c>
      <c r="AA94" s="73"/>
    </row>
    <row r="95" spans="1:28" s="56" customFormat="1" ht="13.5" customHeight="1" x14ac:dyDescent="0.2">
      <c r="A95" s="167">
        <v>10368</v>
      </c>
      <c r="B95" s="167" t="s">
        <v>87</v>
      </c>
      <c r="C95" s="167" t="s">
        <v>79</v>
      </c>
      <c r="D95" s="172">
        <v>44029</v>
      </c>
      <c r="E95" s="170"/>
      <c r="F95" s="192">
        <v>1.22055</v>
      </c>
      <c r="G95" s="192">
        <v>10.325699999999999</v>
      </c>
      <c r="H95" t="s">
        <v>203</v>
      </c>
      <c r="I95">
        <v>9.7147192278768061E-3</v>
      </c>
      <c r="J95">
        <v>1.548024029555837</v>
      </c>
      <c r="K95">
        <v>7.1518620575858494E-3</v>
      </c>
      <c r="L95">
        <v>7.3006227458944266E-3</v>
      </c>
      <c r="M95">
        <v>3.0139329717822032</v>
      </c>
      <c r="N95">
        <v>1.7891372753431219E-2</v>
      </c>
      <c r="O95">
        <v>2.360485544159757</v>
      </c>
      <c r="P95">
        <v>1.4198789238493355</v>
      </c>
      <c r="Q95">
        <v>7.5635042323201436E-3</v>
      </c>
      <c r="R95">
        <v>0.25124547726384777</v>
      </c>
      <c r="S95">
        <v>5.4855304446008845E-5</v>
      </c>
      <c r="T95">
        <v>0.25124547726384866</v>
      </c>
      <c r="U95">
        <v>1.4609911387943544</v>
      </c>
      <c r="V95">
        <v>0.34589865727469771</v>
      </c>
      <c r="W95">
        <v>0.17914431820026377</v>
      </c>
      <c r="X95">
        <v>0.57782924579830053</v>
      </c>
      <c r="Y95">
        <v>0.26195659108039349</v>
      </c>
      <c r="Z95">
        <v>0.58789644745962755</v>
      </c>
      <c r="AA95" s="72"/>
      <c r="AB95" s="73"/>
    </row>
    <row r="96" spans="1:28" s="56" customFormat="1" x14ac:dyDescent="0.2">
      <c r="A96" s="58">
        <v>10638</v>
      </c>
      <c r="B96" s="56" t="s">
        <v>193</v>
      </c>
      <c r="C96" s="142" t="s">
        <v>184</v>
      </c>
      <c r="D96" s="181">
        <v>44029</v>
      </c>
      <c r="E96" s="107">
        <v>4</v>
      </c>
      <c r="F96" s="58">
        <v>0.10131999999999999</v>
      </c>
      <c r="G96" s="58">
        <v>9.8699999999999122E-2</v>
      </c>
      <c r="H96" t="s">
        <v>204</v>
      </c>
      <c r="I96">
        <v>1.008660445110646E-2</v>
      </c>
      <c r="J96">
        <v>0.22933535741919495</v>
      </c>
      <c r="K96">
        <v>7.1385719626910447E-3</v>
      </c>
      <c r="L96">
        <v>1.0572706984486259E-2</v>
      </c>
      <c r="M96">
        <v>0.39726794508610291</v>
      </c>
      <c r="N96">
        <v>8.5289159870366553E-3</v>
      </c>
      <c r="O96">
        <v>0.30284741737054494</v>
      </c>
      <c r="P96">
        <v>0.44307020374557843</v>
      </c>
      <c r="Q96">
        <v>7.6917626566749813E-3</v>
      </c>
      <c r="R96">
        <v>0.32652179455853914</v>
      </c>
      <c r="S96">
        <v>5.5785515456625478E-5</v>
      </c>
      <c r="T96">
        <v>0.32652179455853952</v>
      </c>
      <c r="U96">
        <v>4.3649844477132979E-2</v>
      </c>
      <c r="V96">
        <v>0.5374818646484415</v>
      </c>
      <c r="W96">
        <v>5.7923671192530814E-2</v>
      </c>
      <c r="X96">
        <v>0.26681080890468084</v>
      </c>
      <c r="Y96">
        <v>2.5323082940005739E-3</v>
      </c>
      <c r="Z96">
        <v>0.58644137731640356</v>
      </c>
      <c r="AA96" s="73"/>
    </row>
    <row r="97" spans="1:28" s="56" customFormat="1" x14ac:dyDescent="0.2">
      <c r="A97" s="167">
        <v>10368</v>
      </c>
      <c r="B97" s="167" t="s">
        <v>87</v>
      </c>
      <c r="C97" s="167" t="s">
        <v>79</v>
      </c>
      <c r="D97" s="172">
        <v>44029</v>
      </c>
      <c r="E97" s="170"/>
      <c r="F97" s="192">
        <v>1.22055</v>
      </c>
      <c r="G97" s="192">
        <v>10.325699999999999</v>
      </c>
      <c r="H97" t="s">
        <v>205</v>
      </c>
      <c r="I97">
        <v>9.8890149357417963E-3</v>
      </c>
      <c r="J97">
        <v>0.4927643548324398</v>
      </c>
      <c r="K97">
        <v>7.1502236118553822E-3</v>
      </c>
      <c r="L97">
        <v>3.5586716729428575E-3</v>
      </c>
      <c r="M97">
        <v>3.0135856924971516</v>
      </c>
      <c r="N97">
        <v>1.2677870573854316E-2</v>
      </c>
      <c r="O97">
        <v>2.3062550838354179</v>
      </c>
      <c r="P97">
        <v>0.48762698199960197</v>
      </c>
      <c r="Q97">
        <v>7.5660615011055388E-3</v>
      </c>
      <c r="R97">
        <v>7.2387152795078416E-2</v>
      </c>
      <c r="S97">
        <v>5.487385137260056E-5</v>
      </c>
      <c r="T97">
        <v>7.2387152795079499E-2</v>
      </c>
      <c r="U97">
        <v>1.4630913463350403</v>
      </c>
      <c r="V97">
        <v>0.20195300854004686</v>
      </c>
      <c r="W97">
        <v>0.18123279249867824</v>
      </c>
      <c r="X97">
        <v>0.28610632664042279</v>
      </c>
      <c r="Y97">
        <v>0.26503381039057278</v>
      </c>
      <c r="Z97">
        <v>0.25484390367817744</v>
      </c>
      <c r="AA97" s="109"/>
      <c r="AB97" s="73"/>
    </row>
    <row r="98" spans="1:28" s="56" customFormat="1" x14ac:dyDescent="0.2">
      <c r="A98" s="58">
        <v>10656</v>
      </c>
      <c r="B98" s="56" t="s">
        <v>194</v>
      </c>
      <c r="C98" s="142" t="s">
        <v>195</v>
      </c>
      <c r="D98" s="181">
        <v>44029</v>
      </c>
      <c r="E98" s="194"/>
      <c r="F98" s="142">
        <v>0.31841000000000003</v>
      </c>
      <c r="G98" s="142">
        <v>0.10007999999999839</v>
      </c>
      <c r="H98" t="s">
        <v>206</v>
      </c>
      <c r="I98">
        <v>9.1605374167607178E-3</v>
      </c>
      <c r="J98">
        <v>1.5385506571557115</v>
      </c>
      <c r="K98">
        <v>7.1443013465999758E-3</v>
      </c>
      <c r="L98">
        <v>3.9458263965746337E-3</v>
      </c>
      <c r="M98">
        <v>18.884568084192928</v>
      </c>
      <c r="N98">
        <v>1.3494749407849557E-2</v>
      </c>
      <c r="O98">
        <v>15.459849063928338</v>
      </c>
      <c r="P98">
        <v>1.5299534172668918</v>
      </c>
      <c r="Q98">
        <v>7.4864936663076448E-3</v>
      </c>
      <c r="R98">
        <v>5.9218553893041259E-2</v>
      </c>
      <c r="S98">
        <v>5.4296775235947258E-5</v>
      </c>
      <c r="T98">
        <v>5.9218553893039767E-2</v>
      </c>
      <c r="U98">
        <v>18.342356764716691</v>
      </c>
      <c r="V98">
        <v>0.44177938144549389</v>
      </c>
      <c r="W98">
        <v>7.0074193532132781E-6</v>
      </c>
      <c r="X98">
        <v>0.45918581644336082</v>
      </c>
      <c r="Y98">
        <v>1.2845467531579711E-4</v>
      </c>
      <c r="Z98">
        <v>9.2368115761020497E-2</v>
      </c>
      <c r="AA98" s="109"/>
      <c r="AB98" s="73"/>
    </row>
    <row r="99" spans="1:28" s="56" customFormat="1" ht="13.5" customHeight="1" x14ac:dyDescent="0.2">
      <c r="A99" s="167">
        <v>10368</v>
      </c>
      <c r="B99" s="167" t="s">
        <v>87</v>
      </c>
      <c r="C99" s="167" t="s">
        <v>79</v>
      </c>
      <c r="D99" s="172">
        <v>44029</v>
      </c>
      <c r="E99" s="170"/>
      <c r="F99" s="192">
        <v>1.22055</v>
      </c>
      <c r="G99" s="192">
        <v>10.325699999999999</v>
      </c>
      <c r="H99" t="s">
        <v>207</v>
      </c>
      <c r="I99">
        <v>9.9422138533372759E-3</v>
      </c>
      <c r="J99">
        <v>0.43585831660327173</v>
      </c>
      <c r="K99">
        <v>7.1532053136173571E-3</v>
      </c>
      <c r="L99">
        <v>3.3104352517887127E-3</v>
      </c>
      <c r="M99">
        <v>3.0134344345896795</v>
      </c>
      <c r="N99">
        <v>1.088934034401999E-2</v>
      </c>
      <c r="O99">
        <v>2.2926087971590237</v>
      </c>
      <c r="P99">
        <v>0.41030868694422246</v>
      </c>
      <c r="Q99">
        <v>7.5631349647863923E-3</v>
      </c>
      <c r="R99">
        <v>0.11859291070590468</v>
      </c>
      <c r="S99">
        <v>5.4852626284886178E-5</v>
      </c>
      <c r="T99">
        <v>0.11859291070590479</v>
      </c>
      <c r="U99">
        <v>1.4586821643778098</v>
      </c>
      <c r="V99">
        <v>0.23285996503795595</v>
      </c>
      <c r="W99">
        <v>0.18277521500289443</v>
      </c>
      <c r="X99">
        <v>0.48069712787792579</v>
      </c>
      <c r="Y99">
        <v>0.26647330175341694</v>
      </c>
      <c r="Z99">
        <v>0.42113647019525519</v>
      </c>
      <c r="AA99" s="72"/>
      <c r="AB99" s="73"/>
    </row>
    <row r="100" spans="1:28" s="56" customFormat="1" x14ac:dyDescent="0.2">
      <c r="A100" s="56">
        <v>10657</v>
      </c>
      <c r="B100" s="56" t="s">
        <v>196</v>
      </c>
      <c r="C100" s="142" t="s">
        <v>195</v>
      </c>
      <c r="D100" s="181">
        <v>44029</v>
      </c>
      <c r="E100" s="107"/>
      <c r="F100" s="56">
        <v>0.24385999999999999</v>
      </c>
      <c r="G100" s="56">
        <v>0.10156999999999883</v>
      </c>
      <c r="H100" t="s">
        <v>208</v>
      </c>
      <c r="I100">
        <v>9.3724246675421594E-3</v>
      </c>
      <c r="J100">
        <v>1.517332930346313</v>
      </c>
      <c r="K100">
        <v>7.1464971454515231E-3</v>
      </c>
      <c r="L100">
        <v>3.4331399267775362E-3</v>
      </c>
      <c r="M100">
        <v>18.950767259110126</v>
      </c>
      <c r="N100">
        <v>2.4797009171697859E-2</v>
      </c>
      <c r="O100">
        <v>15.447920335013428</v>
      </c>
      <c r="P100">
        <v>1.5507590938435432</v>
      </c>
      <c r="Q100">
        <v>7.630441044190717E-3</v>
      </c>
      <c r="R100">
        <v>4.8843128714059068E-2</v>
      </c>
      <c r="S100">
        <v>5.5340772435583719E-5</v>
      </c>
      <c r="T100">
        <v>4.8843128714058562E-2</v>
      </c>
      <c r="U100">
        <v>27.228010674877215</v>
      </c>
      <c r="V100">
        <v>0.31735199806248565</v>
      </c>
      <c r="W100">
        <v>3.4953726648468241E-6</v>
      </c>
      <c r="X100">
        <v>0.35278624427269362</v>
      </c>
      <c r="Y100">
        <v>9.514410034617215E-5</v>
      </c>
      <c r="Z100">
        <v>9.9139272467280631E-2</v>
      </c>
      <c r="AA100" s="109"/>
      <c r="AB100" s="73"/>
    </row>
    <row r="101" spans="1:28" s="56" customFormat="1" x14ac:dyDescent="0.2">
      <c r="A101" s="167">
        <v>10368</v>
      </c>
      <c r="B101" s="167" t="s">
        <v>87</v>
      </c>
      <c r="C101" s="167" t="s">
        <v>79</v>
      </c>
      <c r="D101" s="172">
        <v>44029</v>
      </c>
      <c r="E101" s="170"/>
      <c r="F101" s="192">
        <v>1.22055</v>
      </c>
      <c r="G101" s="192">
        <v>10.325699999999999</v>
      </c>
      <c r="H101" t="s">
        <v>207</v>
      </c>
      <c r="I101">
        <v>9.9422138533372759E-3</v>
      </c>
      <c r="J101">
        <v>0.43585831660327173</v>
      </c>
      <c r="K101">
        <v>7.1532053136173571E-3</v>
      </c>
      <c r="L101">
        <v>3.3104352517887127E-3</v>
      </c>
      <c r="M101">
        <v>3.0134344345896795</v>
      </c>
      <c r="N101">
        <v>1.088934034401999E-2</v>
      </c>
      <c r="O101">
        <v>2.2926087971590237</v>
      </c>
      <c r="P101">
        <v>0.41030868694422246</v>
      </c>
      <c r="Q101">
        <v>7.5631349647863923E-3</v>
      </c>
      <c r="R101">
        <v>0.11859291070590468</v>
      </c>
      <c r="S101">
        <v>5.4852626284886178E-5</v>
      </c>
      <c r="T101">
        <v>0.11859291070590479</v>
      </c>
      <c r="U101">
        <v>1.4586821643778098</v>
      </c>
      <c r="V101">
        <v>0.23285996503795595</v>
      </c>
      <c r="W101">
        <v>0.18277521500289443</v>
      </c>
      <c r="X101">
        <v>0.48069712787792579</v>
      </c>
      <c r="Y101">
        <v>0.26647330175341694</v>
      </c>
      <c r="Z101">
        <v>0.42113647019525519</v>
      </c>
      <c r="AA101" s="73"/>
    </row>
    <row r="102" spans="1:28" s="56" customFormat="1" x14ac:dyDescent="0.2">
      <c r="D102" s="140"/>
      <c r="E102" s="107"/>
      <c r="F102" s="182"/>
      <c r="G102" s="182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9"/>
      <c r="S102" s="180"/>
      <c r="T102" s="178"/>
      <c r="U102" s="178"/>
      <c r="V102" s="178"/>
      <c r="W102" s="178"/>
      <c r="X102" s="178"/>
      <c r="Y102" s="178"/>
      <c r="Z102" s="178"/>
      <c r="AA102" s="73"/>
    </row>
    <row r="103" spans="1:28" s="56" customFormat="1" ht="13.5" customHeight="1" x14ac:dyDescent="0.2">
      <c r="A103" s="167">
        <v>10368</v>
      </c>
      <c r="B103" s="167" t="s">
        <v>87</v>
      </c>
      <c r="C103" s="167" t="s">
        <v>79</v>
      </c>
      <c r="D103" s="172">
        <v>44032</v>
      </c>
      <c r="E103" s="170"/>
      <c r="F103" s="192">
        <v>1.22055</v>
      </c>
      <c r="G103" s="192">
        <v>10.325699999999999</v>
      </c>
      <c r="H103" t="s">
        <v>209</v>
      </c>
      <c r="I103">
        <v>9.9312101780849003E-3</v>
      </c>
      <c r="J103">
        <v>1.1203572393987071</v>
      </c>
      <c r="K103">
        <v>7.1571613523459593E-3</v>
      </c>
      <c r="L103">
        <v>8.0447198707282053E-3</v>
      </c>
      <c r="M103">
        <v>3.0140083923606906</v>
      </c>
      <c r="N103">
        <v>1.8219627854208147E-2</v>
      </c>
      <c r="O103">
        <v>2.303094245752169</v>
      </c>
      <c r="P103">
        <v>1.092236476929221</v>
      </c>
      <c r="Q103">
        <v>7.5694626172162225E-3</v>
      </c>
      <c r="R103">
        <v>0.1587209412520566</v>
      </c>
      <c r="S103">
        <v>5.4898518412371701E-5</v>
      </c>
      <c r="T103">
        <v>0.15872094125205694</v>
      </c>
      <c r="U103">
        <v>1.4579244436848615</v>
      </c>
      <c r="V103">
        <v>0.29336044489739205</v>
      </c>
      <c r="W103">
        <v>0.18181704024420178</v>
      </c>
      <c r="X103">
        <v>0.56470400381531394</v>
      </c>
      <c r="Y103">
        <v>0.26569964267166896</v>
      </c>
      <c r="Z103">
        <v>0.61340399002624202</v>
      </c>
      <c r="AA103" s="72"/>
      <c r="AB103" s="73"/>
    </row>
    <row r="104" spans="1:28" s="56" customFormat="1" x14ac:dyDescent="0.2">
      <c r="A104" s="56">
        <v>10671</v>
      </c>
      <c r="B104" s="56" t="s">
        <v>219</v>
      </c>
      <c r="C104" s="56" t="s">
        <v>184</v>
      </c>
      <c r="D104" s="140">
        <v>44032</v>
      </c>
      <c r="E104" s="107">
        <v>10</v>
      </c>
      <c r="F104" s="182">
        <v>0.22309000000000001</v>
      </c>
      <c r="G104" s="182">
        <v>0.10298000000000052</v>
      </c>
      <c r="H104" t="s">
        <v>210</v>
      </c>
      <c r="I104">
        <v>1.0016066849133799E-2</v>
      </c>
      <c r="J104">
        <v>0.39653673608595769</v>
      </c>
      <c r="K104">
        <v>7.1406978379004778E-3</v>
      </c>
      <c r="L104">
        <v>1.3943095580392839E-2</v>
      </c>
      <c r="M104">
        <v>0.463561522004865</v>
      </c>
      <c r="N104">
        <v>8.0830992710586337E-3</v>
      </c>
      <c r="O104">
        <v>0.73857976075964049</v>
      </c>
      <c r="P104">
        <v>0.43121269491196346</v>
      </c>
      <c r="Q104">
        <v>1.5937019238657143E-2</v>
      </c>
      <c r="R104">
        <v>0.12741629451139072</v>
      </c>
      <c r="S104">
        <v>1.1558531805438853E-4</v>
      </c>
      <c r="T104">
        <v>0.12741629451139011</v>
      </c>
      <c r="U104">
        <v>0.48092221822922493</v>
      </c>
      <c r="V104">
        <v>0.24798533243852236</v>
      </c>
      <c r="W104">
        <v>9.4201718045479332E-3</v>
      </c>
      <c r="X104">
        <v>0.17210372679971103</v>
      </c>
      <c r="Y104">
        <v>4.5278972730379468E-3</v>
      </c>
      <c r="Z104">
        <v>0.19446382006348684</v>
      </c>
      <c r="AA104" s="109"/>
      <c r="AB104" s="73"/>
    </row>
    <row r="105" spans="1:28" s="56" customFormat="1" x14ac:dyDescent="0.2">
      <c r="A105" s="167">
        <v>10368</v>
      </c>
      <c r="B105" s="167" t="s">
        <v>87</v>
      </c>
      <c r="C105" s="167" t="s">
        <v>79</v>
      </c>
      <c r="D105" s="172">
        <v>44032</v>
      </c>
      <c r="E105" s="170"/>
      <c r="F105" s="192">
        <v>1.22055</v>
      </c>
      <c r="G105" s="192">
        <v>10.325699999999999</v>
      </c>
      <c r="H105" t="s">
        <v>211</v>
      </c>
      <c r="I105">
        <v>9.7101169807098323E-3</v>
      </c>
      <c r="J105">
        <v>1.4927076424402326</v>
      </c>
      <c r="K105">
        <v>7.1528028195910311E-3</v>
      </c>
      <c r="L105">
        <v>6.8354468201686832E-3</v>
      </c>
      <c r="M105">
        <v>3.0138856225269466</v>
      </c>
      <c r="N105">
        <v>1.8156178770991863E-2</v>
      </c>
      <c r="O105">
        <v>2.3557137455863497</v>
      </c>
      <c r="P105">
        <v>1.5250104279253138</v>
      </c>
      <c r="Q105">
        <v>7.5681820038933558E-3</v>
      </c>
      <c r="R105">
        <v>0.20722717321214759</v>
      </c>
      <c r="S105">
        <v>5.4889230596625754E-5</v>
      </c>
      <c r="T105">
        <v>0.20722717321214659</v>
      </c>
      <c r="U105">
        <v>1.4554061166443559</v>
      </c>
      <c r="V105">
        <v>0.3123331140126458</v>
      </c>
      <c r="W105">
        <v>0.18104822684611241</v>
      </c>
      <c r="X105">
        <v>0.49046916943664759</v>
      </c>
      <c r="Y105">
        <v>0.26328886175446259</v>
      </c>
      <c r="Z105">
        <v>0.53056483835891455</v>
      </c>
    </row>
    <row r="106" spans="1:28" s="56" customFormat="1" x14ac:dyDescent="0.2">
      <c r="A106" s="56">
        <v>10672</v>
      </c>
      <c r="B106" s="56" t="s">
        <v>220</v>
      </c>
      <c r="C106" s="56" t="s">
        <v>184</v>
      </c>
      <c r="D106" s="140">
        <v>44032</v>
      </c>
      <c r="E106" s="107">
        <v>19</v>
      </c>
      <c r="F106" s="182">
        <v>0.20730999999999999</v>
      </c>
      <c r="G106" s="182">
        <v>0.10200000000000031</v>
      </c>
      <c r="H106" t="s">
        <v>212</v>
      </c>
      <c r="I106">
        <v>1.000749667041151E-2</v>
      </c>
      <c r="J106">
        <v>0.36761593774074319</v>
      </c>
      <c r="K106">
        <v>7.1335483809625575E-3</v>
      </c>
      <c r="L106">
        <v>1.2044661485234795E-2</v>
      </c>
      <c r="M106">
        <v>0.53401951631712841</v>
      </c>
      <c r="N106">
        <v>8.1598302328684084E-3</v>
      </c>
      <c r="O106">
        <v>0.91156511827486963</v>
      </c>
      <c r="P106">
        <v>0.36744719248327479</v>
      </c>
      <c r="Q106">
        <v>1.7077812478038849E-2</v>
      </c>
      <c r="R106">
        <v>0.15348284077974372</v>
      </c>
      <c r="S106">
        <v>1.2385907034354873E-4</v>
      </c>
      <c r="T106">
        <v>0.15348284077974422</v>
      </c>
      <c r="U106">
        <v>0.59983697444449902</v>
      </c>
      <c r="V106">
        <v>0.27597456300871931</v>
      </c>
      <c r="W106">
        <v>5.9072605123374221E-2</v>
      </c>
      <c r="X106">
        <v>0.25447429295205259</v>
      </c>
      <c r="Y106">
        <v>3.5451531643781051E-2</v>
      </c>
      <c r="Z106">
        <v>0.22258862049056327</v>
      </c>
    </row>
    <row r="107" spans="1:28" s="56" customFormat="1" ht="13.5" customHeight="1" x14ac:dyDescent="0.2">
      <c r="A107" s="167">
        <v>10368</v>
      </c>
      <c r="B107" s="167" t="s">
        <v>87</v>
      </c>
      <c r="C107" s="167" t="s">
        <v>79</v>
      </c>
      <c r="D107" s="172">
        <v>44032</v>
      </c>
      <c r="E107" s="170"/>
      <c r="F107" s="192">
        <v>1.22055</v>
      </c>
      <c r="G107" s="192">
        <v>10.325699999999999</v>
      </c>
      <c r="H107" t="s">
        <v>213</v>
      </c>
      <c r="I107">
        <v>9.7516541758807893E-3</v>
      </c>
      <c r="J107">
        <v>1.2457532956078294</v>
      </c>
      <c r="K107">
        <v>7.1491102922124523E-3</v>
      </c>
      <c r="L107">
        <v>8.4906756860860955E-3</v>
      </c>
      <c r="M107">
        <v>3.0137350588860188</v>
      </c>
      <c r="N107">
        <v>2.2154363785261134E-2</v>
      </c>
      <c r="O107">
        <v>2.3372160659558001</v>
      </c>
      <c r="P107">
        <v>1.1472786588276054</v>
      </c>
      <c r="Q107">
        <v>7.586651784861273E-3</v>
      </c>
      <c r="R107">
        <v>0.22956411937560295</v>
      </c>
      <c r="S107">
        <v>5.5023185100639499E-5</v>
      </c>
      <c r="T107">
        <v>0.22956411937560284</v>
      </c>
      <c r="U107">
        <v>1.4616097936622072</v>
      </c>
      <c r="V107">
        <v>0.27358684950159556</v>
      </c>
      <c r="W107">
        <v>0.18258583195225453</v>
      </c>
      <c r="X107">
        <v>0.7361427182227398</v>
      </c>
      <c r="Y107">
        <v>0.26739824344476298</v>
      </c>
      <c r="Z107">
        <v>0.70409723005446412</v>
      </c>
      <c r="AA107" s="72"/>
      <c r="AB107" s="73"/>
    </row>
    <row r="108" spans="1:28" s="56" customFormat="1" x14ac:dyDescent="0.2">
      <c r="A108" s="56">
        <v>10673</v>
      </c>
      <c r="B108" s="56" t="s">
        <v>221</v>
      </c>
      <c r="C108" s="56" t="s">
        <v>184</v>
      </c>
      <c r="D108" s="140">
        <v>44032</v>
      </c>
      <c r="E108" s="107">
        <v>61</v>
      </c>
      <c r="F108" s="182">
        <v>0.18765000000000001</v>
      </c>
      <c r="G108" s="182">
        <v>0.10094999999999921</v>
      </c>
      <c r="H108" t="s">
        <v>214</v>
      </c>
      <c r="I108">
        <v>9.9874441287357875E-3</v>
      </c>
      <c r="J108">
        <v>0.21655247327638633</v>
      </c>
      <c r="K108">
        <v>7.1425950390073068E-3</v>
      </c>
      <c r="L108">
        <v>6.8302888433735484E-3</v>
      </c>
      <c r="M108">
        <v>0.7483523842080968</v>
      </c>
      <c r="N108">
        <v>6.696746764337254E-3</v>
      </c>
      <c r="O108">
        <v>1.3621795348785</v>
      </c>
      <c r="P108">
        <v>0.21838778525474153</v>
      </c>
      <c r="Q108">
        <v>1.8170598421307107E-2</v>
      </c>
      <c r="R108">
        <v>7.1280224783654492E-2</v>
      </c>
      <c r="S108">
        <v>1.3178464343388221E-4</v>
      </c>
      <c r="T108">
        <v>7.1280224783654159E-2</v>
      </c>
      <c r="U108">
        <v>0.90342031798526379</v>
      </c>
      <c r="V108">
        <v>0.14797992159721085</v>
      </c>
      <c r="W108">
        <v>7.2300273042140428E-2</v>
      </c>
      <c r="X108">
        <v>0.17222733645723245</v>
      </c>
      <c r="Y108">
        <v>6.5315397801243361E-2</v>
      </c>
      <c r="Z108">
        <v>0.16676805547393458</v>
      </c>
      <c r="AA108" s="109"/>
      <c r="AB108" s="73"/>
    </row>
    <row r="109" spans="1:28" s="56" customFormat="1" x14ac:dyDescent="0.2">
      <c r="A109" s="167">
        <v>10368</v>
      </c>
      <c r="B109" s="167" t="s">
        <v>87</v>
      </c>
      <c r="C109" s="167" t="s">
        <v>79</v>
      </c>
      <c r="D109" s="172">
        <v>44032</v>
      </c>
      <c r="E109" s="170"/>
      <c r="F109" s="192">
        <v>1.22055</v>
      </c>
      <c r="G109" s="192">
        <v>10.325699999999999</v>
      </c>
      <c r="H109" t="s">
        <v>215</v>
      </c>
      <c r="I109">
        <v>9.8440930769565609E-3</v>
      </c>
      <c r="J109">
        <v>1.2432364755421734</v>
      </c>
      <c r="K109">
        <v>7.1479972860501633E-3</v>
      </c>
      <c r="L109">
        <v>7.3888189224980043E-3</v>
      </c>
      <c r="M109">
        <v>3.013572308929664</v>
      </c>
      <c r="N109">
        <v>1.9690841579130126E-2</v>
      </c>
      <c r="O109">
        <v>2.3192386532831599</v>
      </c>
      <c r="P109">
        <v>1.1642891477699571</v>
      </c>
      <c r="Q109">
        <v>7.5555640848097164E-3</v>
      </c>
      <c r="R109">
        <v>0.2385973509209664</v>
      </c>
      <c r="S109">
        <v>5.4797717486888801E-5</v>
      </c>
      <c r="T109">
        <v>0.23859735092096571</v>
      </c>
      <c r="U109">
        <v>1.4575940198158412</v>
      </c>
      <c r="V109">
        <v>0.30245576733637436</v>
      </c>
      <c r="W109">
        <v>0.18405071524810931</v>
      </c>
      <c r="X109">
        <v>0.74160438317067479</v>
      </c>
      <c r="Y109">
        <v>0.26793449837595146</v>
      </c>
      <c r="Z109">
        <v>0.83695123183624309</v>
      </c>
    </row>
    <row r="110" spans="1:28" s="56" customFormat="1" ht="13.5" customHeight="1" x14ac:dyDescent="0.2">
      <c r="A110" s="56">
        <v>10674</v>
      </c>
      <c r="B110" s="56" t="s">
        <v>222</v>
      </c>
      <c r="C110" s="56" t="s">
        <v>184</v>
      </c>
      <c r="D110" s="140">
        <v>44032</v>
      </c>
      <c r="E110" s="107">
        <v>175</v>
      </c>
      <c r="F110" s="182">
        <v>0.21804000000000001</v>
      </c>
      <c r="G110" s="182">
        <v>0.10032999999999959</v>
      </c>
      <c r="H110" t="s">
        <v>216</v>
      </c>
      <c r="I110">
        <v>9.989383427175114E-3</v>
      </c>
      <c r="J110">
        <v>0.29389770272274229</v>
      </c>
      <c r="K110">
        <v>7.134598496692587E-3</v>
      </c>
      <c r="L110">
        <v>5.5889786763102895E-3</v>
      </c>
      <c r="M110">
        <v>1.0445071062789193</v>
      </c>
      <c r="N110">
        <v>6.3594087924757061E-3</v>
      </c>
      <c r="O110">
        <v>1.8005558938573327</v>
      </c>
      <c r="P110">
        <v>0.30858492212014821</v>
      </c>
      <c r="Q110">
        <v>1.72142560724464E-2</v>
      </c>
      <c r="R110">
        <v>6.4476003726578468E-2</v>
      </c>
      <c r="S110">
        <v>1.2484864537134482E-4</v>
      </c>
      <c r="T110">
        <v>6.4476003726578815E-2</v>
      </c>
      <c r="U110">
        <v>1.1980713684181645</v>
      </c>
      <c r="V110">
        <v>0.19332613534323476</v>
      </c>
      <c r="W110">
        <v>0.17715178272790466</v>
      </c>
      <c r="X110">
        <v>0.32051293652618862</v>
      </c>
      <c r="Y110">
        <v>0.21230470678045346</v>
      </c>
      <c r="Z110">
        <v>0.24869479276380188</v>
      </c>
    </row>
    <row r="111" spans="1:28" s="56" customFormat="1" ht="13.5" customHeight="1" x14ac:dyDescent="0.2">
      <c r="A111" s="167">
        <v>10368</v>
      </c>
      <c r="B111" s="167" t="s">
        <v>87</v>
      </c>
      <c r="C111" s="167" t="s">
        <v>79</v>
      </c>
      <c r="D111" s="172">
        <v>44032</v>
      </c>
      <c r="E111" s="170"/>
      <c r="F111" s="192">
        <v>1.22055</v>
      </c>
      <c r="G111" s="192">
        <v>10.325699999999999</v>
      </c>
      <c r="H111" t="s">
        <v>217</v>
      </c>
      <c r="I111">
        <v>9.8267518740482937E-3</v>
      </c>
      <c r="J111">
        <v>1.7744938349890889</v>
      </c>
      <c r="K111">
        <v>7.1472195218480012E-3</v>
      </c>
      <c r="L111">
        <v>1.0627438736769686E-2</v>
      </c>
      <c r="M111">
        <v>3.0143783477361046</v>
      </c>
      <c r="N111">
        <v>2.2095624249553136E-2</v>
      </c>
      <c r="O111">
        <v>2.3284376695093343</v>
      </c>
      <c r="P111">
        <v>1.7667507634598341</v>
      </c>
      <c r="Q111">
        <v>7.5702034817233081E-3</v>
      </c>
      <c r="R111">
        <v>0.20554831972804652</v>
      </c>
      <c r="S111">
        <v>5.490389162918246E-5</v>
      </c>
      <c r="T111">
        <v>0.20554831972804652</v>
      </c>
      <c r="U111">
        <v>1.4584400049585049</v>
      </c>
      <c r="V111">
        <v>0.30837386584972254</v>
      </c>
      <c r="W111">
        <v>0.18397137745166653</v>
      </c>
      <c r="X111">
        <v>0.68997500493744446</v>
      </c>
      <c r="Y111">
        <v>0.2686517911034278</v>
      </c>
      <c r="Z111">
        <v>0.70593149766119001</v>
      </c>
      <c r="AA111" s="72"/>
      <c r="AB111" s="73"/>
    </row>
    <row r="112" spans="1:28" s="56" customFormat="1" x14ac:dyDescent="0.2">
      <c r="A112" s="56">
        <v>10675</v>
      </c>
      <c r="B112" s="56" t="s">
        <v>223</v>
      </c>
      <c r="C112" s="56" t="s">
        <v>184</v>
      </c>
      <c r="D112" s="140">
        <v>44032</v>
      </c>
      <c r="E112" s="107">
        <v>258</v>
      </c>
      <c r="F112" s="182">
        <v>0.21540000000000001</v>
      </c>
      <c r="G112" s="182">
        <v>9.9690000000000722E-2</v>
      </c>
      <c r="H112" t="s">
        <v>218</v>
      </c>
      <c r="I112">
        <v>1.0025066732501474E-2</v>
      </c>
      <c r="J112">
        <v>0.2320499948021327</v>
      </c>
      <c r="K112">
        <v>7.143438770419311E-3</v>
      </c>
      <c r="L112">
        <v>4.1803220313432563E-3</v>
      </c>
      <c r="M112">
        <v>1.0328327219899938</v>
      </c>
      <c r="N112">
        <v>4.9138979260466044E-3</v>
      </c>
      <c r="O112">
        <v>1.7787188759074393</v>
      </c>
      <c r="P112">
        <v>0.22871348760551388</v>
      </c>
      <c r="Q112">
        <v>1.7266696210060235E-2</v>
      </c>
      <c r="R112">
        <v>5.1847869489309764E-2</v>
      </c>
      <c r="S112">
        <v>1.2522897433337609E-4</v>
      </c>
      <c r="T112">
        <v>5.1847869489308966E-2</v>
      </c>
      <c r="U112">
        <v>1.19200125456283</v>
      </c>
      <c r="V112">
        <v>0.15924139657724937</v>
      </c>
      <c r="W112">
        <v>3.634489757813348E-2</v>
      </c>
      <c r="X112">
        <v>0.13606547177050696</v>
      </c>
      <c r="Y112">
        <v>4.3339469863479842E-2</v>
      </c>
      <c r="Z112">
        <v>8.5070384804881369E-2</v>
      </c>
      <c r="AA112" s="109"/>
      <c r="AB112" s="73"/>
    </row>
    <row r="113" spans="1:28" s="56" customFormat="1" x14ac:dyDescent="0.2">
      <c r="A113" s="167">
        <v>10368</v>
      </c>
      <c r="B113" s="167" t="s">
        <v>87</v>
      </c>
      <c r="C113" s="167" t="s">
        <v>79</v>
      </c>
      <c r="D113" s="172">
        <v>44032</v>
      </c>
      <c r="E113" s="170"/>
      <c r="F113" s="192">
        <v>1.22055</v>
      </c>
      <c r="G113" s="192">
        <v>10.325699999999999</v>
      </c>
      <c r="H113" t="s">
        <v>217</v>
      </c>
      <c r="I113">
        <v>9.8267518740482937E-3</v>
      </c>
      <c r="J113">
        <v>1.7744938349890889</v>
      </c>
      <c r="K113">
        <v>7.1472195218480012E-3</v>
      </c>
      <c r="L113">
        <v>1.0627438736769686E-2</v>
      </c>
      <c r="M113">
        <v>3.0143783477361046</v>
      </c>
      <c r="N113">
        <v>2.2095624249553136E-2</v>
      </c>
      <c r="O113">
        <v>2.3284376695093343</v>
      </c>
      <c r="P113">
        <v>1.7667507634598341</v>
      </c>
      <c r="Q113">
        <v>7.5702034817233081E-3</v>
      </c>
      <c r="R113">
        <v>0.20554831972804652</v>
      </c>
      <c r="S113">
        <v>5.490389162918246E-5</v>
      </c>
      <c r="T113">
        <v>0.20554831972804652</v>
      </c>
      <c r="U113">
        <v>1.4584400049585049</v>
      </c>
      <c r="V113">
        <v>0.30837386584972254</v>
      </c>
      <c r="W113">
        <v>0.18397137745166653</v>
      </c>
      <c r="X113">
        <v>0.68997500493744446</v>
      </c>
      <c r="Y113">
        <v>0.2686517911034278</v>
      </c>
      <c r="Z113">
        <v>0.70593149766119001</v>
      </c>
    </row>
    <row r="114" spans="1:28" s="56" customFormat="1" x14ac:dyDescent="0.2">
      <c r="D114" s="140"/>
      <c r="E114" s="107"/>
      <c r="F114" s="182"/>
      <c r="G114" s="182"/>
      <c r="I114" s="108"/>
      <c r="J114" s="178"/>
      <c r="K114" s="178"/>
      <c r="L114" s="106"/>
      <c r="M114" s="106"/>
      <c r="N114" s="106"/>
      <c r="O114" s="108"/>
      <c r="P114" s="72"/>
      <c r="Q114" s="110"/>
      <c r="R114" s="147"/>
      <c r="S114" s="176"/>
      <c r="T114" s="109"/>
      <c r="U114" s="110"/>
      <c r="V114" s="72"/>
      <c r="W114" s="110"/>
      <c r="X114" s="72"/>
      <c r="Y114" s="110"/>
      <c r="Z114" s="72"/>
      <c r="AA114" s="109"/>
      <c r="AB114" s="73"/>
    </row>
    <row r="115" spans="1:28" s="56" customFormat="1" ht="13.5" customHeight="1" x14ac:dyDescent="0.2">
      <c r="A115" s="167">
        <v>10368</v>
      </c>
      <c r="B115" s="167" t="s">
        <v>87</v>
      </c>
      <c r="C115" s="167" t="s">
        <v>79</v>
      </c>
      <c r="D115" s="172">
        <v>44033</v>
      </c>
      <c r="E115" s="170"/>
      <c r="F115" s="192">
        <v>1.22055</v>
      </c>
      <c r="G115" s="192">
        <v>10.325699999999999</v>
      </c>
      <c r="H115" t="s">
        <v>233</v>
      </c>
      <c r="I115">
        <v>1.0002764247280117E-2</v>
      </c>
      <c r="J115">
        <v>1.0698440182266569</v>
      </c>
      <c r="K115">
        <v>7.1508262623156326E-3</v>
      </c>
      <c r="L115">
        <v>9.1273554061466616E-3</v>
      </c>
      <c r="M115">
        <v>3.0141158028531851</v>
      </c>
      <c r="N115">
        <v>1.5288199806935542E-2</v>
      </c>
      <c r="O115">
        <v>2.2832373974242826</v>
      </c>
      <c r="P115">
        <v>1.0037752741942532</v>
      </c>
      <c r="Q115">
        <v>7.5609649468771729E-3</v>
      </c>
      <c r="R115">
        <v>0.19365444356813538</v>
      </c>
      <c r="S115">
        <v>5.4836887945961911E-5</v>
      </c>
      <c r="T115">
        <v>0.1936544435681358</v>
      </c>
      <c r="U115">
        <v>1.4610204262859801</v>
      </c>
      <c r="V115">
        <v>0.30654677877139191</v>
      </c>
      <c r="W115">
        <v>0.18103505359288807</v>
      </c>
      <c r="X115">
        <v>0.8503284385566735</v>
      </c>
      <c r="Y115">
        <v>0.26413862396432691</v>
      </c>
      <c r="Z115">
        <v>0.57038634364461738</v>
      </c>
      <c r="AA115" s="72"/>
      <c r="AB115" s="73"/>
    </row>
    <row r="116" spans="1:28" s="56" customFormat="1" x14ac:dyDescent="0.2">
      <c r="A116" s="56">
        <v>10676</v>
      </c>
      <c r="B116" s="56" t="s">
        <v>240</v>
      </c>
      <c r="C116" s="56" t="s">
        <v>184</v>
      </c>
      <c r="D116" s="140">
        <v>44033</v>
      </c>
      <c r="E116" s="107">
        <v>376</v>
      </c>
      <c r="F116" s="182">
        <v>0.22217000000000001</v>
      </c>
      <c r="G116" s="182">
        <v>0.10206999999999944</v>
      </c>
      <c r="H116" t="s">
        <v>234</v>
      </c>
      <c r="I116">
        <v>1.0065665833736357E-2</v>
      </c>
      <c r="J116">
        <v>0.24323821277392163</v>
      </c>
      <c r="K116">
        <v>7.144432654744356E-3</v>
      </c>
      <c r="L116">
        <v>5.382114931512188E-3</v>
      </c>
      <c r="M116">
        <v>0.97493010285825221</v>
      </c>
      <c r="N116">
        <v>5.726630780401816E-3</v>
      </c>
      <c r="O116">
        <v>1.4291872092980564</v>
      </c>
      <c r="P116">
        <v>0.24180799566081912</v>
      </c>
      <c r="Q116">
        <v>1.4763522451528286E-2</v>
      </c>
      <c r="R116">
        <v>6.6313051836738704E-2</v>
      </c>
      <c r="S116">
        <v>1.0707437900456399E-4</v>
      </c>
      <c r="T116">
        <v>6.6313051836739176E-2</v>
      </c>
      <c r="U116">
        <v>0.96799605423658253</v>
      </c>
      <c r="V116">
        <v>0.17366393401854527</v>
      </c>
      <c r="W116">
        <v>4.5584166426438304E-2</v>
      </c>
      <c r="X116">
        <v>0.15811795099583179</v>
      </c>
      <c r="Y116">
        <v>4.4149987821084841E-2</v>
      </c>
      <c r="Z116">
        <v>9.8471969661821368E-2</v>
      </c>
    </row>
    <row r="117" spans="1:28" s="56" customFormat="1" ht="13.5" customHeight="1" x14ac:dyDescent="0.2">
      <c r="A117" s="167">
        <v>10368</v>
      </c>
      <c r="B117" s="167" t="s">
        <v>87</v>
      </c>
      <c r="C117" s="167" t="s">
        <v>79</v>
      </c>
      <c r="D117" s="172">
        <v>44033</v>
      </c>
      <c r="E117" s="170"/>
      <c r="F117" s="192">
        <v>1.22055</v>
      </c>
      <c r="G117" s="192">
        <v>10.325699999999999</v>
      </c>
      <c r="H117" t="s">
        <v>209</v>
      </c>
      <c r="I117">
        <v>9.688051687062809E-3</v>
      </c>
      <c r="J117">
        <v>1.3652993130107449</v>
      </c>
      <c r="K117">
        <v>7.1480507096165508E-3</v>
      </c>
      <c r="L117">
        <v>8.5333837239050664E-3</v>
      </c>
      <c r="M117">
        <v>3.0137481744100123</v>
      </c>
      <c r="N117">
        <v>1.4329275995696398E-2</v>
      </c>
      <c r="O117">
        <v>2.337011924214337</v>
      </c>
      <c r="P117">
        <v>1.4961361729815514</v>
      </c>
      <c r="Q117">
        <v>7.5531701927376684E-3</v>
      </c>
      <c r="R117">
        <v>0.20999145266223382</v>
      </c>
      <c r="S117">
        <v>5.478035547129529E-5</v>
      </c>
      <c r="T117">
        <v>0.20999145266223382</v>
      </c>
      <c r="U117">
        <v>1.4575468159698211</v>
      </c>
      <c r="V117">
        <v>0.27186760742526256</v>
      </c>
      <c r="W117">
        <v>0.1807898892130762</v>
      </c>
      <c r="X117">
        <v>0.44919864162399775</v>
      </c>
      <c r="Y117">
        <v>0.26380539410761022</v>
      </c>
      <c r="Z117">
        <v>0.48669642527606299</v>
      </c>
      <c r="AA117" s="72"/>
      <c r="AB117" s="73"/>
    </row>
    <row r="118" spans="1:28" s="56" customFormat="1" x14ac:dyDescent="0.2">
      <c r="A118" s="56">
        <v>10677</v>
      </c>
      <c r="B118" s="56" t="s">
        <v>224</v>
      </c>
      <c r="C118" s="56" t="s">
        <v>184</v>
      </c>
      <c r="D118" s="140">
        <v>44033</v>
      </c>
      <c r="E118" s="107">
        <v>457</v>
      </c>
      <c r="F118" s="182">
        <v>0.25047999999999998</v>
      </c>
      <c r="G118" s="182">
        <v>0.10206999999999944</v>
      </c>
      <c r="H118" t="s">
        <v>235</v>
      </c>
      <c r="I118">
        <v>1.0055835041226462E-2</v>
      </c>
      <c r="J118">
        <v>0.18628076226403792</v>
      </c>
      <c r="K118">
        <v>7.1462994337117853E-3</v>
      </c>
      <c r="L118">
        <v>4.0490955969664476E-3</v>
      </c>
      <c r="M118">
        <v>1.4043877820338173</v>
      </c>
      <c r="N118">
        <v>5.4744144228624329E-3</v>
      </c>
      <c r="O118">
        <v>2.0425509475340777</v>
      </c>
      <c r="P118">
        <v>0.19634176809666878</v>
      </c>
      <c r="Q118">
        <v>1.4628159539527714E-2</v>
      </c>
      <c r="R118">
        <v>4.5621724567812563E-2</v>
      </c>
      <c r="S118">
        <v>1.0609264176737699E-4</v>
      </c>
      <c r="T118">
        <v>4.5621724567812917E-2</v>
      </c>
      <c r="U118">
        <v>1.3830059187592278</v>
      </c>
      <c r="V118">
        <v>0.16515156294254776</v>
      </c>
      <c r="W118">
        <v>0.15733387071017188</v>
      </c>
      <c r="X118">
        <v>0.17929817762194691</v>
      </c>
      <c r="Y118">
        <v>0.21776096019540042</v>
      </c>
      <c r="Z118">
        <v>0.11398381022174829</v>
      </c>
      <c r="AA118" s="109"/>
      <c r="AB118" s="73"/>
    </row>
    <row r="119" spans="1:28" s="56" customFormat="1" ht="13.5" customHeight="1" x14ac:dyDescent="0.2">
      <c r="A119" s="167">
        <v>10368</v>
      </c>
      <c r="B119" s="167" t="s">
        <v>87</v>
      </c>
      <c r="C119" s="167" t="s">
        <v>79</v>
      </c>
      <c r="D119" s="172">
        <v>44033</v>
      </c>
      <c r="E119" s="170"/>
      <c r="F119" s="192">
        <v>1.22055</v>
      </c>
      <c r="G119" s="192">
        <v>10.325699999999999</v>
      </c>
      <c r="H119" t="s">
        <v>211</v>
      </c>
      <c r="I119">
        <v>9.8599348894746908E-3</v>
      </c>
      <c r="J119">
        <v>0.9929272492664325</v>
      </c>
      <c r="K119">
        <v>7.1467063678449213E-3</v>
      </c>
      <c r="L119">
        <v>8.2201604612040131E-3</v>
      </c>
      <c r="M119">
        <v>3.0137386724593007</v>
      </c>
      <c r="N119">
        <v>1.5763336138550684E-2</v>
      </c>
      <c r="O119">
        <v>2.3161062241692458</v>
      </c>
      <c r="P119">
        <v>1.0341090531331507</v>
      </c>
      <c r="Q119">
        <v>7.5652535415456842E-3</v>
      </c>
      <c r="R119">
        <v>0.23351611864208957</v>
      </c>
      <c r="S119">
        <v>5.4867991540137412E-5</v>
      </c>
      <c r="T119">
        <v>0.23351611864208957</v>
      </c>
      <c r="U119">
        <v>1.4618438862504035</v>
      </c>
      <c r="V119">
        <v>0.33247068173854977</v>
      </c>
      <c r="W119">
        <v>0.18124577594936406</v>
      </c>
      <c r="X119">
        <v>0.68970681984592297</v>
      </c>
      <c r="Y119">
        <v>0.2651985241138563</v>
      </c>
      <c r="Z119">
        <v>0.64413283724064085</v>
      </c>
      <c r="AA119" s="72"/>
      <c r="AB119" s="73"/>
    </row>
    <row r="120" spans="1:28" s="56" customFormat="1" x14ac:dyDescent="0.2">
      <c r="A120" s="56">
        <v>10678</v>
      </c>
      <c r="B120" s="56" t="s">
        <v>225</v>
      </c>
      <c r="C120" s="56" t="s">
        <v>184</v>
      </c>
      <c r="D120" s="140">
        <v>44033</v>
      </c>
      <c r="E120" s="107">
        <v>513</v>
      </c>
      <c r="F120" s="182">
        <v>0.25657000000000002</v>
      </c>
      <c r="G120" s="182">
        <v>9.9140000000000228E-2</v>
      </c>
      <c r="H120" t="s">
        <v>236</v>
      </c>
      <c r="I120">
        <v>1.0074021714001598E-2</v>
      </c>
      <c r="J120">
        <v>0.20900445638023643</v>
      </c>
      <c r="K120">
        <v>7.1415890760298919E-3</v>
      </c>
      <c r="L120">
        <v>3.9534492925277472E-3</v>
      </c>
      <c r="M120">
        <v>1.4001362072010788</v>
      </c>
      <c r="N120">
        <v>5.3250701027912628E-3</v>
      </c>
      <c r="O120">
        <v>2.0360635798304014</v>
      </c>
      <c r="P120">
        <v>0.19465206803414351</v>
      </c>
      <c r="Q120">
        <v>1.464218887411081E-2</v>
      </c>
      <c r="R120">
        <v>5.630529823921946E-2</v>
      </c>
      <c r="S120">
        <v>1.0619439135276658E-4</v>
      </c>
      <c r="T120">
        <v>5.6305298239219488E-2</v>
      </c>
      <c r="U120">
        <v>1.3799740035585011</v>
      </c>
      <c r="V120">
        <v>0.17136544325944011</v>
      </c>
      <c r="W120">
        <v>1.9749376760858719E-2</v>
      </c>
      <c r="X120">
        <v>0.13325055600471419</v>
      </c>
      <c r="Y120">
        <v>2.7270258279487848E-2</v>
      </c>
      <c r="Z120">
        <v>9.3243618896520414E-2</v>
      </c>
    </row>
    <row r="121" spans="1:28" s="56" customFormat="1" x14ac:dyDescent="0.2">
      <c r="A121" s="167">
        <v>10368</v>
      </c>
      <c r="B121" s="167" t="s">
        <v>87</v>
      </c>
      <c r="C121" s="167" t="s">
        <v>79</v>
      </c>
      <c r="D121" s="172">
        <v>44033</v>
      </c>
      <c r="E121" s="170"/>
      <c r="F121" s="192">
        <v>1.22055</v>
      </c>
      <c r="G121" s="192">
        <v>10.325699999999999</v>
      </c>
      <c r="H121" t="s">
        <v>213</v>
      </c>
      <c r="I121">
        <v>9.8593311066514124E-3</v>
      </c>
      <c r="J121">
        <v>1.5113324819503098</v>
      </c>
      <c r="K121">
        <v>7.1459905408207992E-3</v>
      </c>
      <c r="L121">
        <v>5.4440691609877103E-3</v>
      </c>
      <c r="M121">
        <v>3.0137470087427496</v>
      </c>
      <c r="N121">
        <v>2.0503089267951233E-2</v>
      </c>
      <c r="O121">
        <v>2.3159390255467467</v>
      </c>
      <c r="P121">
        <v>1.4827536074990655</v>
      </c>
      <c r="Q121">
        <v>7.5817806905585884E-3</v>
      </c>
      <c r="R121">
        <v>0.13852520070392169</v>
      </c>
      <c r="S121">
        <v>5.4987856851622669E-5</v>
      </c>
      <c r="T121">
        <v>0.1385252007039221</v>
      </c>
      <c r="U121">
        <v>1.4569625544931724</v>
      </c>
      <c r="V121">
        <v>0.33832495688719288</v>
      </c>
      <c r="W121">
        <v>0.1825510537164364</v>
      </c>
      <c r="X121">
        <v>0.73499834797526187</v>
      </c>
      <c r="Y121">
        <v>0.2657026130833664</v>
      </c>
      <c r="Z121">
        <v>0.64013994782615979</v>
      </c>
    </row>
    <row r="122" spans="1:28" s="56" customFormat="1" x14ac:dyDescent="0.2">
      <c r="A122" s="56">
        <v>10679</v>
      </c>
      <c r="B122" s="56" t="s">
        <v>226</v>
      </c>
      <c r="C122" s="56" t="s">
        <v>184</v>
      </c>
      <c r="D122" s="140">
        <v>44033</v>
      </c>
      <c r="E122" s="107">
        <v>578.5</v>
      </c>
      <c r="F122" s="182">
        <v>0.26589000000000002</v>
      </c>
      <c r="G122" s="182">
        <v>9.7820000000000462E-2</v>
      </c>
      <c r="H122" t="s">
        <v>237</v>
      </c>
      <c r="I122">
        <v>1.0043598998022211E-2</v>
      </c>
      <c r="J122">
        <v>0.31017861909472483</v>
      </c>
      <c r="K122">
        <v>7.1403617098375607E-3</v>
      </c>
      <c r="L122">
        <v>4.7961083386989052E-3</v>
      </c>
      <c r="M122">
        <v>1.3627061468700432</v>
      </c>
      <c r="N122">
        <v>5.9147220058916282E-3</v>
      </c>
      <c r="O122">
        <v>2.010281448115427</v>
      </c>
      <c r="P122">
        <v>0.32300742611417127</v>
      </c>
      <c r="Q122">
        <v>1.4811858047967263E-2</v>
      </c>
      <c r="R122">
        <v>6.98010804308168E-2</v>
      </c>
      <c r="S122">
        <v>1.0742493924447359E-4</v>
      </c>
      <c r="T122">
        <v>6.9801080430816523E-2</v>
      </c>
      <c r="U122">
        <v>1.3605362361224271</v>
      </c>
      <c r="V122">
        <v>0.20270852741851522</v>
      </c>
      <c r="W122">
        <v>0.12364219256463015</v>
      </c>
      <c r="X122">
        <v>0.26276912210745729</v>
      </c>
      <c r="Y122">
        <v>0.16832502922291795</v>
      </c>
      <c r="Z122">
        <v>0.25782931887410987</v>
      </c>
      <c r="AA122" s="109"/>
      <c r="AB122" s="73"/>
    </row>
    <row r="123" spans="1:28" s="56" customFormat="1" ht="13.5" customHeight="1" x14ac:dyDescent="0.2">
      <c r="A123" s="167">
        <v>10368</v>
      </c>
      <c r="B123" s="167" t="s">
        <v>87</v>
      </c>
      <c r="C123" s="167" t="s">
        <v>79</v>
      </c>
      <c r="D123" s="172">
        <v>44033</v>
      </c>
      <c r="E123" s="170"/>
      <c r="F123" s="192">
        <v>1.22055</v>
      </c>
      <c r="G123" s="192">
        <v>10.325699999999999</v>
      </c>
      <c r="H123" t="s">
        <v>215</v>
      </c>
      <c r="I123">
        <v>9.8652663811417112E-3</v>
      </c>
      <c r="J123">
        <v>1.0899152919833477</v>
      </c>
      <c r="K123">
        <v>7.1435637497281271E-3</v>
      </c>
      <c r="L123">
        <v>7.7235985630007987E-3</v>
      </c>
      <c r="M123">
        <v>3.0136929181373584</v>
      </c>
      <c r="N123">
        <v>1.4592436055626762E-2</v>
      </c>
      <c r="O123">
        <v>2.3160580854899204</v>
      </c>
      <c r="P123">
        <v>1.0647441820892796</v>
      </c>
      <c r="Q123">
        <v>7.56981715809986E-3</v>
      </c>
      <c r="R123">
        <v>0.14918826119084549</v>
      </c>
      <c r="S123">
        <v>5.4901089766536796E-5</v>
      </c>
      <c r="T123">
        <v>0.1491882611908448</v>
      </c>
      <c r="U123">
        <v>1.4544706334163831</v>
      </c>
      <c r="V123">
        <v>0.2226790021496439</v>
      </c>
      <c r="W123">
        <v>0.18156029259301631</v>
      </c>
      <c r="X123">
        <v>0.53859307592782857</v>
      </c>
      <c r="Y123">
        <v>0.26398732091825411</v>
      </c>
      <c r="Z123">
        <v>0.52480563674530489</v>
      </c>
      <c r="AA123" s="72"/>
      <c r="AB123" s="73"/>
    </row>
    <row r="124" spans="1:28" s="56" customFormat="1" x14ac:dyDescent="0.2">
      <c r="A124" s="56">
        <v>10680</v>
      </c>
      <c r="B124" s="56" t="s">
        <v>227</v>
      </c>
      <c r="C124" s="56" t="s">
        <v>184</v>
      </c>
      <c r="D124" s="140">
        <v>44033</v>
      </c>
      <c r="E124" s="107">
        <v>628.5</v>
      </c>
      <c r="F124" s="182">
        <v>0.28882999999999998</v>
      </c>
      <c r="G124" s="182">
        <v>0.10010000000000119</v>
      </c>
      <c r="H124" t="s">
        <v>238</v>
      </c>
      <c r="I124">
        <v>1.0014057131784734E-2</v>
      </c>
      <c r="J124">
        <v>0.23781807461613086</v>
      </c>
      <c r="K124">
        <v>7.1451957684774735E-3</v>
      </c>
      <c r="L124">
        <v>4.4889458876627344E-3</v>
      </c>
      <c r="M124">
        <v>1.5305312425674344</v>
      </c>
      <c r="N124">
        <v>5.3846780613015779E-3</v>
      </c>
      <c r="O124">
        <v>2.3249458313865303</v>
      </c>
      <c r="P124">
        <v>0.2365784223571788</v>
      </c>
      <c r="Q124">
        <v>1.5207436050389007E-2</v>
      </c>
      <c r="R124">
        <v>4.3271056567054066E-2</v>
      </c>
      <c r="S124">
        <v>1.102939204849762E-4</v>
      </c>
      <c r="T124">
        <v>4.3271056567054156E-2</v>
      </c>
      <c r="U124">
        <v>1.5822182834885425</v>
      </c>
      <c r="V124">
        <v>0.17017779429906385</v>
      </c>
      <c r="W124">
        <v>5.0632014417539221E-2</v>
      </c>
      <c r="X124">
        <v>0.16367017502842077</v>
      </c>
      <c r="Y124">
        <v>8.0084988123242939E-2</v>
      </c>
      <c r="Z124">
        <v>9.1881331296034152E-2</v>
      </c>
    </row>
    <row r="125" spans="1:28" s="56" customFormat="1" x14ac:dyDescent="0.2">
      <c r="A125" s="167">
        <v>10368</v>
      </c>
      <c r="B125" s="167" t="s">
        <v>87</v>
      </c>
      <c r="C125" s="167" t="s">
        <v>79</v>
      </c>
      <c r="D125" s="172">
        <v>44033</v>
      </c>
      <c r="E125" s="170"/>
      <c r="F125" s="192">
        <v>1.22055</v>
      </c>
      <c r="G125" s="192">
        <v>10.325699999999999</v>
      </c>
      <c r="H125" t="s">
        <v>217</v>
      </c>
      <c r="I125">
        <v>9.8939618600570774E-3</v>
      </c>
      <c r="J125">
        <v>0.5205433458748876</v>
      </c>
      <c r="K125">
        <v>7.1439759948351538E-3</v>
      </c>
      <c r="L125">
        <v>5.4478397745940377E-3</v>
      </c>
      <c r="M125">
        <v>3.0132083572394786</v>
      </c>
      <c r="N125">
        <v>7.4120976481022015E-3</v>
      </c>
      <c r="O125">
        <v>2.3062651879318374</v>
      </c>
      <c r="P125">
        <v>0.53564358779909294</v>
      </c>
      <c r="Q125">
        <v>7.5744697015432856E-3</v>
      </c>
      <c r="R125">
        <v>7.4322599702187228E-2</v>
      </c>
      <c r="S125">
        <v>5.4934832946840292E-5</v>
      </c>
      <c r="T125">
        <v>7.4322599702187422E-2</v>
      </c>
      <c r="U125">
        <v>1.4587706154729538</v>
      </c>
      <c r="V125">
        <v>0.2266729918433612</v>
      </c>
      <c r="W125">
        <v>0.18149764350654954</v>
      </c>
      <c r="X125">
        <v>0.32604482060815987</v>
      </c>
      <c r="Y125">
        <v>0.26471671924594137</v>
      </c>
      <c r="Z125">
        <v>0.23328292044234958</v>
      </c>
    </row>
    <row r="126" spans="1:28" s="56" customFormat="1" x14ac:dyDescent="0.2">
      <c r="A126" s="56">
        <v>10681</v>
      </c>
      <c r="B126" s="56" t="s">
        <v>228</v>
      </c>
      <c r="C126" s="56" t="s">
        <v>184</v>
      </c>
      <c r="D126" s="140">
        <v>44033</v>
      </c>
      <c r="E126" s="107">
        <v>87</v>
      </c>
      <c r="F126" s="182">
        <v>0.23594000000000001</v>
      </c>
      <c r="G126" s="182">
        <v>9.8589999999999733E-2</v>
      </c>
      <c r="H126" t="s">
        <v>239</v>
      </c>
      <c r="I126">
        <v>1.0004481837428643E-2</v>
      </c>
      <c r="J126">
        <v>0.22844342045550645</v>
      </c>
      <c r="K126">
        <v>7.1369093853965813E-3</v>
      </c>
      <c r="L126">
        <v>3.2342882942167006E-3</v>
      </c>
      <c r="M126">
        <v>4.7292205375010941</v>
      </c>
      <c r="N126">
        <v>5.2751758263121767E-3</v>
      </c>
      <c r="O126">
        <v>4.01139737837119</v>
      </c>
      <c r="P126">
        <v>0.22474370122140477</v>
      </c>
      <c r="Q126">
        <v>8.4888685234105928E-3</v>
      </c>
      <c r="R126">
        <v>3.4365753118191622E-2</v>
      </c>
      <c r="S126">
        <v>6.1566630089791852E-5</v>
      </c>
      <c r="T126">
        <v>3.4365753118191081E-2</v>
      </c>
      <c r="U126">
        <v>2.2515668622180582</v>
      </c>
      <c r="V126">
        <v>0.14778949828044807</v>
      </c>
      <c r="W126">
        <v>6.3998224038744764E-2</v>
      </c>
      <c r="X126">
        <v>0.15342541444291752</v>
      </c>
      <c r="Y126">
        <v>0.14411036673064964</v>
      </c>
      <c r="Z126">
        <v>0.12875232605307332</v>
      </c>
      <c r="AA126" s="109"/>
      <c r="AB126" s="73"/>
    </row>
    <row r="127" spans="1:28" s="56" customFormat="1" ht="13.5" customHeight="1" x14ac:dyDescent="0.2">
      <c r="A127" s="167">
        <v>10368</v>
      </c>
      <c r="B127" s="167" t="s">
        <v>87</v>
      </c>
      <c r="C127" s="167" t="s">
        <v>79</v>
      </c>
      <c r="D127" s="172">
        <v>44033</v>
      </c>
      <c r="E127" s="170"/>
      <c r="F127" s="192">
        <v>1.22055</v>
      </c>
      <c r="G127" s="192">
        <v>10.325699999999999</v>
      </c>
      <c r="H127" t="s">
        <v>217</v>
      </c>
      <c r="I127">
        <v>9.8939618600570774E-3</v>
      </c>
      <c r="J127">
        <v>0.5205433458748876</v>
      </c>
      <c r="K127">
        <v>7.1439759948351538E-3</v>
      </c>
      <c r="L127">
        <v>5.4478397745940377E-3</v>
      </c>
      <c r="M127">
        <v>3.0132083572394786</v>
      </c>
      <c r="N127">
        <v>7.4120976481022015E-3</v>
      </c>
      <c r="O127">
        <v>2.3062651879318374</v>
      </c>
      <c r="P127">
        <v>0.53564358779909294</v>
      </c>
      <c r="Q127">
        <v>7.5744697015432856E-3</v>
      </c>
      <c r="R127">
        <v>7.4322599702187228E-2</v>
      </c>
      <c r="S127">
        <v>5.4934832946840292E-5</v>
      </c>
      <c r="T127">
        <v>7.4322599702187422E-2</v>
      </c>
      <c r="U127">
        <v>1.4587706154729538</v>
      </c>
      <c r="V127">
        <v>0.2266729918433612</v>
      </c>
      <c r="W127">
        <v>0.18149764350654954</v>
      </c>
      <c r="X127">
        <v>0.32604482060815987</v>
      </c>
      <c r="Y127">
        <v>0.26471671924594137</v>
      </c>
      <c r="Z127">
        <v>0.23328292044234958</v>
      </c>
      <c r="AA127" s="72"/>
      <c r="AB127" s="73"/>
    </row>
    <row r="128" spans="1:28" s="56" customFormat="1" x14ac:dyDescent="0.2">
      <c r="D128" s="140"/>
      <c r="E128" s="107"/>
      <c r="F128" s="182"/>
      <c r="G128" s="182"/>
      <c r="H128" s="59"/>
      <c r="I128" s="70"/>
      <c r="J128" s="178"/>
      <c r="K128" s="178"/>
      <c r="L128" s="106"/>
      <c r="M128" s="106"/>
      <c r="N128" s="106"/>
      <c r="O128" s="70"/>
      <c r="P128" s="72"/>
      <c r="Q128" s="71"/>
      <c r="R128" s="132"/>
      <c r="S128" s="175"/>
      <c r="U128" s="70"/>
      <c r="V128" s="72"/>
      <c r="W128" s="70"/>
      <c r="X128" s="72"/>
      <c r="Y128" s="71"/>
      <c r="Z128" s="72"/>
    </row>
    <row r="129" spans="1:28" s="56" customFormat="1" x14ac:dyDescent="0.2">
      <c r="A129" s="167">
        <v>10368</v>
      </c>
      <c r="B129" s="167" t="s">
        <v>87</v>
      </c>
      <c r="C129" s="167" t="s">
        <v>79</v>
      </c>
      <c r="D129" s="172">
        <v>44034</v>
      </c>
      <c r="E129" s="170"/>
      <c r="F129" s="192">
        <v>1.22055</v>
      </c>
      <c r="G129" s="192">
        <v>10.325699999999999</v>
      </c>
      <c r="H129" t="s">
        <v>233</v>
      </c>
      <c r="I129">
        <v>9.8703580074351455E-3</v>
      </c>
      <c r="J129">
        <v>0.49821979984895198</v>
      </c>
      <c r="K129">
        <v>7.1643634351873913E-3</v>
      </c>
      <c r="L129">
        <v>4.0541859710273203E-3</v>
      </c>
      <c r="M129">
        <v>3.0138498737563486</v>
      </c>
      <c r="N129">
        <v>8.7938987430651438E-3</v>
      </c>
      <c r="O129">
        <v>2.3083234832239974</v>
      </c>
      <c r="P129">
        <v>0.52177186158809818</v>
      </c>
      <c r="Q129">
        <v>7.5626022410498423E-3</v>
      </c>
      <c r="R129">
        <v>9.5143789736805998E-2</v>
      </c>
      <c r="S129">
        <v>5.484876263625768E-5</v>
      </c>
      <c r="T129">
        <v>9.5143789736804707E-2</v>
      </c>
      <c r="U129">
        <v>1.4541211138885559</v>
      </c>
      <c r="V129">
        <v>0.22845302283818342</v>
      </c>
      <c r="W129">
        <v>0.18170331766559533</v>
      </c>
      <c r="X129">
        <v>0.33850049442507746</v>
      </c>
      <c r="Y129">
        <v>0.26422858695815127</v>
      </c>
      <c r="Z129">
        <v>0.28800840147903278</v>
      </c>
    </row>
    <row r="130" spans="1:28" s="56" customFormat="1" x14ac:dyDescent="0.2">
      <c r="A130" s="56">
        <v>10682</v>
      </c>
      <c r="B130" s="56" t="s">
        <v>229</v>
      </c>
      <c r="C130" s="56" t="s">
        <v>184</v>
      </c>
      <c r="D130" s="140">
        <v>44034</v>
      </c>
      <c r="E130" s="107">
        <v>100</v>
      </c>
      <c r="F130" s="182">
        <v>0.21917</v>
      </c>
      <c r="G130" s="182">
        <v>9.7350000000000492E-2</v>
      </c>
      <c r="H130" t="s">
        <v>241</v>
      </c>
      <c r="I130">
        <v>1.0018979898045736E-2</v>
      </c>
      <c r="J130">
        <v>0.20215422670225541</v>
      </c>
      <c r="K130">
        <v>7.1604765347940058E-3</v>
      </c>
      <c r="L130">
        <v>4.3411354229269013E-3</v>
      </c>
      <c r="M130">
        <v>2.6394554478050236</v>
      </c>
      <c r="N130">
        <v>3.8299602039860909E-3</v>
      </c>
      <c r="O130">
        <v>2.3744554778091778</v>
      </c>
      <c r="P130">
        <v>0.20179592933882362</v>
      </c>
      <c r="Q130">
        <v>9.0127928151028866E-3</v>
      </c>
      <c r="R130">
        <v>4.6891633411327988E-2</v>
      </c>
      <c r="S130">
        <v>6.5366459592713195E-5</v>
      </c>
      <c r="T130">
        <v>4.689163341132719E-2</v>
      </c>
      <c r="U130">
        <v>1.3588655807965144</v>
      </c>
      <c r="V130">
        <v>0.19508283426338435</v>
      </c>
      <c r="W130">
        <v>4.0750303836877201E-2</v>
      </c>
      <c r="X130">
        <v>0.17913681224081976</v>
      </c>
      <c r="Y130">
        <v>5.5391177003667844E-2</v>
      </c>
      <c r="Z130">
        <v>0.10321135152986713</v>
      </c>
      <c r="AA130" s="109"/>
      <c r="AB130" s="73"/>
    </row>
    <row r="131" spans="1:28" s="56" customFormat="1" x14ac:dyDescent="0.2">
      <c r="A131" s="167">
        <v>10368</v>
      </c>
      <c r="B131" s="167" t="s">
        <v>87</v>
      </c>
      <c r="C131" s="167" t="s">
        <v>79</v>
      </c>
      <c r="D131" s="172">
        <v>44034</v>
      </c>
      <c r="E131" s="170"/>
      <c r="F131" s="192">
        <v>1.22055</v>
      </c>
      <c r="G131" s="192">
        <v>10.325699999999999</v>
      </c>
      <c r="H131" t="s">
        <v>209</v>
      </c>
      <c r="I131">
        <v>9.9725176331758158E-3</v>
      </c>
      <c r="J131">
        <v>0.46946909726719888</v>
      </c>
      <c r="K131">
        <v>7.1608229966949703E-3</v>
      </c>
      <c r="L131">
        <v>4.557806756833138E-3</v>
      </c>
      <c r="M131">
        <v>3.0133500687580823</v>
      </c>
      <c r="N131">
        <v>9.6948871507752509E-3</v>
      </c>
      <c r="O131">
        <v>2.2802923356169078</v>
      </c>
      <c r="P131">
        <v>0.4834162954914169</v>
      </c>
      <c r="Q131">
        <v>7.5606947055458645E-3</v>
      </c>
      <c r="R131">
        <v>7.8022582433916354E-2</v>
      </c>
      <c r="S131">
        <v>5.4834927985334183E-5</v>
      </c>
      <c r="T131">
        <v>7.8022582433916257E-2</v>
      </c>
      <c r="U131">
        <v>1.4527379967635663</v>
      </c>
      <c r="V131">
        <v>0.25050653131962203</v>
      </c>
      <c r="W131">
        <v>0.18191549334485188</v>
      </c>
      <c r="X131">
        <v>0.38213363623864832</v>
      </c>
      <c r="Y131">
        <v>0.26453094233905905</v>
      </c>
      <c r="Z131">
        <v>0.2594026025490449</v>
      </c>
    </row>
    <row r="132" spans="1:28" s="56" customFormat="1" ht="13.5" customHeight="1" x14ac:dyDescent="0.2">
      <c r="A132" s="56">
        <v>10683</v>
      </c>
      <c r="B132" s="56" t="s">
        <v>230</v>
      </c>
      <c r="C132" s="56" t="s">
        <v>184</v>
      </c>
      <c r="D132" s="140">
        <v>44034</v>
      </c>
      <c r="E132" s="107">
        <v>140.5</v>
      </c>
      <c r="F132" s="182">
        <v>0.21890999999999999</v>
      </c>
      <c r="G132" s="182">
        <v>9.933000000000014E-2</v>
      </c>
      <c r="H132" t="s">
        <v>242</v>
      </c>
      <c r="I132">
        <v>1.003449503529791E-2</v>
      </c>
      <c r="J132">
        <v>0.24740233951760426</v>
      </c>
      <c r="K132">
        <v>7.1596506778822807E-3</v>
      </c>
      <c r="L132">
        <v>4.4761045188196824E-3</v>
      </c>
      <c r="M132">
        <v>2.3447237740929294</v>
      </c>
      <c r="N132">
        <v>4.8810252252136652E-3</v>
      </c>
      <c r="O132">
        <v>2.7348387721011633</v>
      </c>
      <c r="P132">
        <v>0.24072711698594806</v>
      </c>
      <c r="Q132">
        <v>1.1712603450670699E-2</v>
      </c>
      <c r="R132">
        <v>4.93943282203353E-2</v>
      </c>
      <c r="S132">
        <v>8.4947189610393723E-5</v>
      </c>
      <c r="T132">
        <v>4.9394328220335001E-2</v>
      </c>
      <c r="U132">
        <v>1.6628715344010112</v>
      </c>
      <c r="V132">
        <v>0.1781377627898193</v>
      </c>
      <c r="W132">
        <v>2.9830308411947594E-2</v>
      </c>
      <c r="X132">
        <v>0.16422901215660807</v>
      </c>
      <c r="Y132">
        <v>4.9604987278500809E-2</v>
      </c>
      <c r="Z132">
        <v>8.9933972262580777E-2</v>
      </c>
      <c r="AA132" s="72"/>
      <c r="AB132" s="73"/>
    </row>
    <row r="133" spans="1:28" s="56" customFormat="1" x14ac:dyDescent="0.2">
      <c r="A133" s="167">
        <v>10368</v>
      </c>
      <c r="B133" s="167" t="s">
        <v>87</v>
      </c>
      <c r="C133" s="167" t="s">
        <v>79</v>
      </c>
      <c r="D133" s="172">
        <v>44034</v>
      </c>
      <c r="E133" s="170"/>
      <c r="F133" s="192">
        <v>1.22055</v>
      </c>
      <c r="G133" s="192">
        <v>10.325699999999999</v>
      </c>
      <c r="H133" t="s">
        <v>211</v>
      </c>
      <c r="I133">
        <v>9.9587293048906175E-3</v>
      </c>
      <c r="J133">
        <v>0.46148981922181692</v>
      </c>
      <c r="K133">
        <v>7.1586264099602103E-3</v>
      </c>
      <c r="L133">
        <v>3.8895080164457071E-3</v>
      </c>
      <c r="M133">
        <v>3.0133705697875479</v>
      </c>
      <c r="N133">
        <v>8.5915018108812108E-3</v>
      </c>
      <c r="O133">
        <v>2.2876822740223264</v>
      </c>
      <c r="P133">
        <v>0.49765353875415186</v>
      </c>
      <c r="Q133">
        <v>7.568527775720024E-3</v>
      </c>
      <c r="R133">
        <v>0.10181651163332681</v>
      </c>
      <c r="S133">
        <v>5.4891738352057378E-5</v>
      </c>
      <c r="T133">
        <v>0.10181651163332697</v>
      </c>
      <c r="U133">
        <v>1.4536787075362831</v>
      </c>
      <c r="V133">
        <v>0.20392231795054813</v>
      </c>
      <c r="W133">
        <v>0.18342822007680651</v>
      </c>
      <c r="X133">
        <v>0.24111717290797091</v>
      </c>
      <c r="Y133">
        <v>0.26656881278573458</v>
      </c>
      <c r="Z133">
        <v>0.19786735432650351</v>
      </c>
    </row>
    <row r="134" spans="1:28" s="56" customFormat="1" x14ac:dyDescent="0.2">
      <c r="A134" s="56">
        <v>10684</v>
      </c>
      <c r="B134" s="56" t="s">
        <v>231</v>
      </c>
      <c r="C134" s="56" t="s">
        <v>184</v>
      </c>
      <c r="D134" s="140">
        <v>44034</v>
      </c>
      <c r="E134" s="107">
        <v>244</v>
      </c>
      <c r="F134" s="182">
        <v>0.25085000000000002</v>
      </c>
      <c r="G134" s="182">
        <v>9.8469999999998947E-2</v>
      </c>
      <c r="H134" t="s">
        <v>243</v>
      </c>
      <c r="I134">
        <v>9.9786356117284765E-3</v>
      </c>
      <c r="J134">
        <v>0.27770801861282063</v>
      </c>
      <c r="K134">
        <v>7.1587826677769308E-3</v>
      </c>
      <c r="L134">
        <v>2.2393434935412395E-3</v>
      </c>
      <c r="M134">
        <v>7.1724977946321333</v>
      </c>
      <c r="N134">
        <v>5.826805126139689E-3</v>
      </c>
      <c r="O134">
        <v>6.3681702109661416</v>
      </c>
      <c r="P134">
        <v>0.28080700648791923</v>
      </c>
      <c r="Q134">
        <v>8.8594317451579346E-3</v>
      </c>
      <c r="R134">
        <v>2.7423813018619059E-2</v>
      </c>
      <c r="S134">
        <v>6.4254188359222342E-5</v>
      </c>
      <c r="T134">
        <v>2.7423813018620444E-2</v>
      </c>
      <c r="U134">
        <v>3.7228085363766175</v>
      </c>
      <c r="V134">
        <v>0.17192572823966884</v>
      </c>
      <c r="W134">
        <v>2.6716222324998451E-3</v>
      </c>
      <c r="X134">
        <v>0.1654375718554198</v>
      </c>
      <c r="Y134">
        <v>9.9446739955814777E-3</v>
      </c>
      <c r="Z134">
        <v>5.4979014667872472E-2</v>
      </c>
      <c r="AA134" s="109"/>
      <c r="AB134" s="73"/>
    </row>
    <row r="135" spans="1:28" s="56" customFormat="1" x14ac:dyDescent="0.2">
      <c r="A135" s="167">
        <v>10368</v>
      </c>
      <c r="B135" s="167" t="s">
        <v>87</v>
      </c>
      <c r="C135" s="167" t="s">
        <v>79</v>
      </c>
      <c r="D135" s="172">
        <v>44034</v>
      </c>
      <c r="E135" s="170"/>
      <c r="F135" s="192">
        <v>1.22055</v>
      </c>
      <c r="G135" s="192">
        <v>10.325699999999999</v>
      </c>
      <c r="H135" t="s">
        <v>213</v>
      </c>
      <c r="I135">
        <v>1.0000703105989512E-2</v>
      </c>
      <c r="J135">
        <v>0.44553719623342802</v>
      </c>
      <c r="K135">
        <v>7.1584749555237762E-3</v>
      </c>
      <c r="L135">
        <v>4.2815760252906945E-3</v>
      </c>
      <c r="M135">
        <v>3.0133160412717275</v>
      </c>
      <c r="N135">
        <v>8.5385441339678389E-3</v>
      </c>
      <c r="O135">
        <v>2.2795417844367423</v>
      </c>
      <c r="P135">
        <v>0.45069263479179955</v>
      </c>
      <c r="Q135">
        <v>7.5658528867669564E-3</v>
      </c>
      <c r="R135">
        <v>8.017559988912755E-2</v>
      </c>
      <c r="S135">
        <v>5.4872338369804099E-5</v>
      </c>
      <c r="T135">
        <v>8.0175599889126009E-2</v>
      </c>
      <c r="U135">
        <v>1.4531931990396771</v>
      </c>
      <c r="V135">
        <v>0.20627315885391606</v>
      </c>
      <c r="W135">
        <v>0.18314373312148957</v>
      </c>
      <c r="X135">
        <v>0.27089375820157863</v>
      </c>
      <c r="Y135">
        <v>0.26624365551311163</v>
      </c>
      <c r="Z135">
        <v>0.26297223437097667</v>
      </c>
    </row>
    <row r="136" spans="1:28" s="56" customFormat="1" x14ac:dyDescent="0.2">
      <c r="A136" s="56">
        <v>10685</v>
      </c>
      <c r="B136" s="56" t="s">
        <v>232</v>
      </c>
      <c r="C136" s="56" t="s">
        <v>184</v>
      </c>
      <c r="D136" s="140">
        <v>44034</v>
      </c>
      <c r="E136" s="107">
        <v>268.5</v>
      </c>
      <c r="F136" s="182">
        <v>0.22034999999999999</v>
      </c>
      <c r="G136" s="182">
        <v>0.10260000000000069</v>
      </c>
      <c r="H136" t="s">
        <v>244</v>
      </c>
      <c r="I136">
        <v>1.0019729619801866E-2</v>
      </c>
      <c r="J136">
        <v>0.23370383639839251</v>
      </c>
      <c r="K136">
        <v>7.1549021997746381E-3</v>
      </c>
      <c r="L136">
        <v>5.1980785976173385E-3</v>
      </c>
      <c r="M136">
        <v>1.4311871761191461</v>
      </c>
      <c r="N136">
        <v>5.6941712770803374E-3</v>
      </c>
      <c r="O136">
        <v>1.3039757462127293</v>
      </c>
      <c r="P136">
        <v>0.24768045786368367</v>
      </c>
      <c r="Q136">
        <v>9.1199810790031071E-3</v>
      </c>
      <c r="R136">
        <v>7.8202519168102544E-2</v>
      </c>
      <c r="S136">
        <v>6.6143856506720346E-5</v>
      </c>
      <c r="T136">
        <v>7.8202519168103293E-2</v>
      </c>
      <c r="U136">
        <v>0.81772192222292595</v>
      </c>
      <c r="V136">
        <v>0.1794763719339309</v>
      </c>
      <c r="W136">
        <v>5.7213395411043946E-3</v>
      </c>
      <c r="X136">
        <v>0.15085986510345473</v>
      </c>
      <c r="Y136">
        <v>4.6818672625562998E-3</v>
      </c>
      <c r="Z136">
        <v>0.11815910765026437</v>
      </c>
    </row>
    <row r="137" spans="1:28" s="56" customFormat="1" x14ac:dyDescent="0.2">
      <c r="A137" s="167">
        <v>10368</v>
      </c>
      <c r="B137" s="167" t="s">
        <v>87</v>
      </c>
      <c r="C137" s="167" t="s">
        <v>79</v>
      </c>
      <c r="D137" s="172">
        <v>44034</v>
      </c>
      <c r="E137" s="170"/>
      <c r="F137" s="192">
        <v>1.22055</v>
      </c>
      <c r="G137" s="192">
        <v>10.325699999999999</v>
      </c>
      <c r="H137" t="s">
        <v>215</v>
      </c>
      <c r="I137">
        <v>9.9211919714652479E-3</v>
      </c>
      <c r="J137">
        <v>0.50294013716915409</v>
      </c>
      <c r="K137">
        <v>7.1556044370947106E-3</v>
      </c>
      <c r="L137">
        <v>4.0542295533480543E-3</v>
      </c>
      <c r="M137">
        <v>3.0137853314677101</v>
      </c>
      <c r="N137">
        <v>1.0435380556911424E-2</v>
      </c>
      <c r="O137">
        <v>2.2978470673549332</v>
      </c>
      <c r="P137">
        <v>0.49884537628560505</v>
      </c>
      <c r="Q137">
        <v>7.5632122493164908E-3</v>
      </c>
      <c r="R137">
        <v>8.4738418294280721E-2</v>
      </c>
      <c r="S137">
        <v>5.4853186801056656E-5</v>
      </c>
      <c r="T137">
        <v>8.4738418294282122E-2</v>
      </c>
      <c r="U137">
        <v>1.4557457409709633</v>
      </c>
      <c r="V137">
        <v>0.25441101843209052</v>
      </c>
      <c r="W137">
        <v>0.18361140633336584</v>
      </c>
      <c r="X137">
        <v>0.3041446346545324</v>
      </c>
      <c r="Y137">
        <v>0.26737542500622768</v>
      </c>
      <c r="Z137">
        <v>0.23577725444696965</v>
      </c>
    </row>
    <row r="138" spans="1:28" s="56" customFormat="1" x14ac:dyDescent="0.2">
      <c r="D138" s="140"/>
      <c r="E138" s="107"/>
      <c r="F138" s="182"/>
      <c r="G138" s="182"/>
      <c r="H138" s="58"/>
      <c r="I138" s="108"/>
      <c r="J138" s="109"/>
      <c r="K138" s="141"/>
      <c r="L138" s="106"/>
      <c r="M138" s="106"/>
      <c r="N138" s="106"/>
      <c r="O138" s="108"/>
      <c r="P138" s="72"/>
      <c r="Q138" s="110"/>
      <c r="R138" s="147"/>
      <c r="S138" s="176"/>
      <c r="T138" s="109"/>
      <c r="U138" s="110"/>
      <c r="V138" s="72"/>
      <c r="W138" s="110"/>
      <c r="X138" s="72"/>
      <c r="Y138" s="110"/>
      <c r="Z138" s="72"/>
      <c r="AA138" s="109"/>
      <c r="AB138" s="73"/>
    </row>
    <row r="139" spans="1:28" s="56" customFormat="1" x14ac:dyDescent="0.2">
      <c r="A139" s="167">
        <v>10368</v>
      </c>
      <c r="B139" s="167" t="s">
        <v>87</v>
      </c>
      <c r="C139" s="167" t="s">
        <v>79</v>
      </c>
      <c r="D139" s="172">
        <v>44081</v>
      </c>
      <c r="E139" s="170"/>
      <c r="F139" s="192">
        <v>1.22055</v>
      </c>
      <c r="G139" s="192">
        <v>10.325699999999999</v>
      </c>
      <c r="H139" t="s">
        <v>173</v>
      </c>
      <c r="I139">
        <v>9.9217604475016902E-3</v>
      </c>
      <c r="J139">
        <v>1.487581452848618</v>
      </c>
      <c r="K139">
        <v>7.1420615243843822E-3</v>
      </c>
      <c r="L139">
        <v>9.3723685984378243E-3</v>
      </c>
      <c r="M139">
        <v>3.0128894783077591</v>
      </c>
      <c r="N139">
        <v>1.7051606087184226E-2</v>
      </c>
      <c r="O139">
        <v>2.3060505008998122</v>
      </c>
      <c r="P139">
        <v>1.4972266567116308</v>
      </c>
      <c r="Q139">
        <v>7.5808743317244904E-3</v>
      </c>
      <c r="R139">
        <v>0.17831634281988451</v>
      </c>
      <c r="S139">
        <v>5.4981283365543386E-5</v>
      </c>
      <c r="T139">
        <v>0.17831634281988293</v>
      </c>
      <c r="U139">
        <v>1.458387886798824</v>
      </c>
      <c r="V139">
        <v>0.2391744410999504</v>
      </c>
      <c r="W139">
        <v>0.17186595666652055</v>
      </c>
      <c r="X139">
        <v>0.6457135724174301</v>
      </c>
      <c r="Y139">
        <v>0.25075616398443812</v>
      </c>
      <c r="Z139">
        <v>0.58205295993103201</v>
      </c>
    </row>
    <row r="140" spans="1:28" s="56" customFormat="1" x14ac:dyDescent="0.2">
      <c r="A140" s="56">
        <v>10708</v>
      </c>
      <c r="B140" s="56" t="s">
        <v>253</v>
      </c>
      <c r="C140" s="56" t="s">
        <v>150</v>
      </c>
      <c r="D140" s="140">
        <v>44081</v>
      </c>
      <c r="E140" s="107"/>
      <c r="F140" s="182">
        <v>0.24429000000000001</v>
      </c>
      <c r="G140" s="182">
        <v>0.20466000000000051</v>
      </c>
      <c r="H140" t="s">
        <v>245</v>
      </c>
      <c r="I140">
        <v>1.0015708610861719E-2</v>
      </c>
      <c r="J140">
        <v>0.3140412899945057</v>
      </c>
      <c r="K140">
        <v>7.1260740082734943E-3</v>
      </c>
      <c r="L140">
        <v>7.0676066205746209E-3</v>
      </c>
      <c r="M140">
        <v>1.9484897969634147</v>
      </c>
      <c r="N140">
        <v>5.1695353695020933E-3</v>
      </c>
      <c r="O140">
        <v>1.9183940794707639</v>
      </c>
      <c r="P140">
        <v>0.31270815340583319</v>
      </c>
      <c r="Q140">
        <v>9.8589191771582367E-3</v>
      </c>
      <c r="R140">
        <v>4.4963570088122462E-2</v>
      </c>
      <c r="S140">
        <v>7.1503101784569552E-5</v>
      </c>
      <c r="T140">
        <v>4.4963570088122823E-2</v>
      </c>
      <c r="U140">
        <v>9.466290180570356E-3</v>
      </c>
      <c r="V140">
        <v>1.1706307343062745</v>
      </c>
      <c r="W140">
        <v>2.6090162222153616E-3</v>
      </c>
      <c r="X140">
        <v>0.35107704173401277</v>
      </c>
      <c r="Y140">
        <v>2.4681957365110788E-5</v>
      </c>
      <c r="Z140">
        <v>1.1250734095572221</v>
      </c>
    </row>
    <row r="141" spans="1:28" s="56" customFormat="1" x14ac:dyDescent="0.2">
      <c r="A141" s="167">
        <v>10368</v>
      </c>
      <c r="B141" s="167" t="s">
        <v>87</v>
      </c>
      <c r="C141" s="167" t="s">
        <v>79</v>
      </c>
      <c r="D141" s="172">
        <v>44081</v>
      </c>
      <c r="E141" s="170"/>
      <c r="F141" s="192">
        <v>1.22055</v>
      </c>
      <c r="G141" s="192">
        <v>10.325699999999999</v>
      </c>
      <c r="H141" t="s">
        <v>175</v>
      </c>
      <c r="I141">
        <v>9.9423198708077313E-3</v>
      </c>
      <c r="J141">
        <v>1.4075510774701283</v>
      </c>
      <c r="K141">
        <v>7.1423894093761179E-3</v>
      </c>
      <c r="L141">
        <v>7.7302151355874704E-3</v>
      </c>
      <c r="M141">
        <v>3.0126616505142123</v>
      </c>
      <c r="N141">
        <v>1.431720857989725E-2</v>
      </c>
      <c r="O141">
        <v>2.2959691625406111</v>
      </c>
      <c r="P141">
        <v>1.4290179240184606</v>
      </c>
      <c r="Q141">
        <v>7.5747675163956923E-3</v>
      </c>
      <c r="R141">
        <v>0.20678387932330555</v>
      </c>
      <c r="S141">
        <v>5.4936992888038887E-5</v>
      </c>
      <c r="T141">
        <v>0.20678387932330602</v>
      </c>
      <c r="U141">
        <v>1.4588154645504499</v>
      </c>
      <c r="V141">
        <v>0.34230437963872479</v>
      </c>
      <c r="W141">
        <v>0.17423851218568737</v>
      </c>
      <c r="X141">
        <v>0.72976276286939723</v>
      </c>
      <c r="Y141">
        <v>0.25448503518229287</v>
      </c>
      <c r="Z141">
        <v>0.6739084089848596</v>
      </c>
      <c r="AA141" s="109"/>
      <c r="AB141" s="73"/>
    </row>
    <row r="142" spans="1:28" s="56" customFormat="1" x14ac:dyDescent="0.2">
      <c r="A142" s="56">
        <v>10703</v>
      </c>
      <c r="B142" s="56" t="s">
        <v>249</v>
      </c>
      <c r="C142" s="56" t="s">
        <v>250</v>
      </c>
      <c r="D142" s="140">
        <v>44081</v>
      </c>
      <c r="E142" s="107">
        <v>5</v>
      </c>
      <c r="F142" s="182">
        <v>0.21931999999999999</v>
      </c>
      <c r="G142" s="182">
        <v>0.20357000000000092</v>
      </c>
      <c r="H142" t="s">
        <v>246</v>
      </c>
      <c r="I142">
        <v>1.0077633819363737E-2</v>
      </c>
      <c r="J142">
        <v>0.15583537895789543</v>
      </c>
      <c r="K142">
        <v>7.1398677982058593E-3</v>
      </c>
      <c r="L142">
        <v>4.0267405633597339E-3</v>
      </c>
      <c r="M142">
        <v>0.95561232957658315</v>
      </c>
      <c r="N142">
        <v>3.9907242199534489E-3</v>
      </c>
      <c r="O142">
        <v>1.1260353319159171</v>
      </c>
      <c r="P142">
        <v>0.14342791274855163</v>
      </c>
      <c r="Q142">
        <v>1.186863277386269E-2</v>
      </c>
      <c r="R142">
        <v>4.4502504809081161E-2</v>
      </c>
      <c r="S142">
        <v>8.6078812699811322E-5</v>
      </c>
      <c r="T142">
        <v>4.4502504809081078E-2</v>
      </c>
      <c r="U142">
        <v>1.1729838517298156E-3</v>
      </c>
      <c r="V142">
        <v>2.2609932773998596</v>
      </c>
      <c r="W142">
        <v>0.20114571214703228</v>
      </c>
      <c r="X142">
        <v>0.16669939443605064</v>
      </c>
      <c r="Y142">
        <v>2.3563881259608635E-4</v>
      </c>
      <c r="Z142">
        <v>2.2615836826805427</v>
      </c>
      <c r="AA142" s="109"/>
      <c r="AB142" s="73"/>
    </row>
    <row r="143" spans="1:28" s="56" customFormat="1" x14ac:dyDescent="0.2">
      <c r="A143" s="167">
        <v>10368</v>
      </c>
      <c r="B143" s="167" t="s">
        <v>87</v>
      </c>
      <c r="C143" s="167" t="s">
        <v>79</v>
      </c>
      <c r="D143" s="172">
        <v>44081</v>
      </c>
      <c r="E143" s="170"/>
      <c r="F143" s="192">
        <v>1.22055</v>
      </c>
      <c r="G143" s="192">
        <v>10.325699999999999</v>
      </c>
      <c r="H143" t="s">
        <v>177</v>
      </c>
      <c r="I143">
        <v>9.8577404753571619E-3</v>
      </c>
      <c r="J143">
        <v>1.2668723772129251</v>
      </c>
      <c r="K143">
        <v>7.1435045396321811E-3</v>
      </c>
      <c r="L143">
        <v>7.6145800088160479E-3</v>
      </c>
      <c r="M143">
        <v>3.0136176458658466</v>
      </c>
      <c r="N143">
        <v>2.0852769653798342E-2</v>
      </c>
      <c r="O143">
        <v>2.3166114107437576</v>
      </c>
      <c r="P143">
        <v>1.2905124322138</v>
      </c>
      <c r="Q143">
        <v>7.5656144997933326E-3</v>
      </c>
      <c r="R143">
        <v>0.25606788763783767</v>
      </c>
      <c r="S143">
        <v>5.4870609437074985E-5</v>
      </c>
      <c r="T143">
        <v>0.25606788763783833</v>
      </c>
      <c r="U143">
        <v>1.4580472554318489</v>
      </c>
      <c r="V143">
        <v>0.31987196759939091</v>
      </c>
      <c r="W143">
        <v>0.17274975106742571</v>
      </c>
      <c r="X143">
        <v>0.52641502715418043</v>
      </c>
      <c r="Y143">
        <v>0.25168353851245268</v>
      </c>
      <c r="Z143">
        <v>0.63023483304952477</v>
      </c>
    </row>
    <row r="144" spans="1:28" s="56" customFormat="1" x14ac:dyDescent="0.2">
      <c r="A144" s="56">
        <v>10704</v>
      </c>
      <c r="B144" s="56" t="s">
        <v>251</v>
      </c>
      <c r="C144" s="56" t="s">
        <v>250</v>
      </c>
      <c r="D144" s="140">
        <v>44081</v>
      </c>
      <c r="E144" s="107">
        <v>262</v>
      </c>
      <c r="F144" s="182">
        <v>0.18218000000000001</v>
      </c>
      <c r="G144" s="182">
        <v>0.20134000000000007</v>
      </c>
      <c r="H144" t="s">
        <v>247</v>
      </c>
      <c r="I144">
        <v>1.0086369593517436E-2</v>
      </c>
      <c r="J144">
        <v>0.12606134827801266</v>
      </c>
      <c r="K144">
        <v>7.1385196679466549E-3</v>
      </c>
      <c r="L144">
        <v>4.2074840986130813E-3</v>
      </c>
      <c r="M144">
        <v>0.67892981487429727</v>
      </c>
      <c r="N144">
        <v>3.7495345595306901E-3</v>
      </c>
      <c r="O144">
        <v>0.77849733927730869</v>
      </c>
      <c r="P144">
        <v>0.17492509342194987</v>
      </c>
      <c r="Q144">
        <v>1.155913532195512E-2</v>
      </c>
      <c r="R144">
        <v>9.286420466713817E-2</v>
      </c>
      <c r="S144">
        <v>8.38341419191558E-5</v>
      </c>
      <c r="T144">
        <v>9.286420466713817E-2</v>
      </c>
      <c r="U144">
        <v>8.5306244175441415E-2</v>
      </c>
      <c r="V144">
        <v>0.24126633220483917</v>
      </c>
      <c r="W144">
        <v>0.4124622250973658</v>
      </c>
      <c r="X144">
        <v>0.37529704907175226</v>
      </c>
      <c r="Y144">
        <v>3.5179932080063231E-2</v>
      </c>
      <c r="Z144">
        <v>0.46228728914024658</v>
      </c>
      <c r="AA144" s="109"/>
      <c r="AB144" s="73"/>
    </row>
    <row r="145" spans="1:28" s="56" customFormat="1" x14ac:dyDescent="0.2">
      <c r="A145" s="167">
        <v>10368</v>
      </c>
      <c r="B145" s="167" t="s">
        <v>87</v>
      </c>
      <c r="C145" s="167" t="s">
        <v>79</v>
      </c>
      <c r="D145" s="172">
        <v>44081</v>
      </c>
      <c r="E145" s="170"/>
      <c r="F145" s="192">
        <v>1.22055</v>
      </c>
      <c r="G145" s="192">
        <v>10.325699999999999</v>
      </c>
      <c r="H145" t="s">
        <v>179</v>
      </c>
      <c r="I145">
        <v>9.9212476407514062E-3</v>
      </c>
      <c r="J145">
        <v>0.96237789276008134</v>
      </c>
      <c r="K145">
        <v>7.146626047687574E-3</v>
      </c>
      <c r="L145">
        <v>6.6898441436831621E-3</v>
      </c>
      <c r="M145">
        <v>3.0128365100636483</v>
      </c>
      <c r="N145">
        <v>1.5527206362354292E-2</v>
      </c>
      <c r="O145">
        <v>2.291410781593076</v>
      </c>
      <c r="P145">
        <v>0.91863671176027639</v>
      </c>
      <c r="Q145">
        <v>7.5650128363283159E-3</v>
      </c>
      <c r="R145">
        <v>0.15664833402363476</v>
      </c>
      <c r="S145">
        <v>5.4866245794042088E-5</v>
      </c>
      <c r="T145">
        <v>0.1566483340236354</v>
      </c>
      <c r="U145">
        <v>1.4554446256760265</v>
      </c>
      <c r="V145">
        <v>0.26622163536521537</v>
      </c>
      <c r="W145">
        <v>0.17165238775064459</v>
      </c>
      <c r="X145">
        <v>0.50736292590911614</v>
      </c>
      <c r="Y145">
        <v>0.24991599737863829</v>
      </c>
      <c r="Z145">
        <v>0.59434025299022475</v>
      </c>
    </row>
    <row r="146" spans="1:28" s="56" customFormat="1" x14ac:dyDescent="0.2">
      <c r="A146" s="56">
        <v>10705</v>
      </c>
      <c r="B146" s="56" t="s">
        <v>252</v>
      </c>
      <c r="C146" s="56" t="s">
        <v>250</v>
      </c>
      <c r="D146" s="140">
        <v>44081</v>
      </c>
      <c r="E146" s="107">
        <v>281</v>
      </c>
      <c r="F146" s="182">
        <v>0.13642000000000001</v>
      </c>
      <c r="G146" s="182">
        <v>0.40979000000000099</v>
      </c>
      <c r="H146" t="s">
        <v>248</v>
      </c>
      <c r="I146">
        <v>1.0086969698643001E-2</v>
      </c>
      <c r="J146">
        <v>6.6804068294715552E-2</v>
      </c>
      <c r="K146">
        <v>7.144510658940951E-3</v>
      </c>
      <c r="L146">
        <v>4.5836400689231059E-3</v>
      </c>
      <c r="M146">
        <v>0.25493525848942994</v>
      </c>
      <c r="N146">
        <v>4.2391431712500219E-3</v>
      </c>
      <c r="O146">
        <v>0.29108881544241444</v>
      </c>
      <c r="P146">
        <v>0.10743181657655035</v>
      </c>
      <c r="Q146">
        <v>1.1516711443057961E-2</v>
      </c>
      <c r="R146">
        <v>8.1298533265527786E-2</v>
      </c>
      <c r="S146">
        <v>8.3526457184513893E-5</v>
      </c>
      <c r="T146">
        <v>8.1298533265527578E-2</v>
      </c>
      <c r="U146">
        <v>3.3881651922584896E-2</v>
      </c>
      <c r="V146">
        <v>0.31141982450493966</v>
      </c>
      <c r="W146">
        <v>0.45212331555457663</v>
      </c>
      <c r="X146">
        <v>0.165982583338184</v>
      </c>
      <c r="Y146">
        <v>1.5303373929598541E-2</v>
      </c>
      <c r="Z146">
        <v>0.28246584706833533</v>
      </c>
      <c r="AA146" s="109"/>
      <c r="AB146" s="73"/>
    </row>
    <row r="147" spans="1:28" s="56" customFormat="1" x14ac:dyDescent="0.2">
      <c r="A147" s="167">
        <v>10368</v>
      </c>
      <c r="B147" s="167" t="s">
        <v>87</v>
      </c>
      <c r="C147" s="167" t="s">
        <v>79</v>
      </c>
      <c r="D147" s="172">
        <v>44081</v>
      </c>
      <c r="E147" s="170"/>
      <c r="F147" s="192">
        <v>1.22055</v>
      </c>
      <c r="G147" s="192">
        <v>10.325699999999999</v>
      </c>
      <c r="H147" t="s">
        <v>179</v>
      </c>
      <c r="I147">
        <v>9.9212476407514062E-3</v>
      </c>
      <c r="J147">
        <v>0.96237789276008134</v>
      </c>
      <c r="K147">
        <v>7.146626047687574E-3</v>
      </c>
      <c r="L147">
        <v>6.6898441436831621E-3</v>
      </c>
      <c r="M147">
        <v>3.0128365100636483</v>
      </c>
      <c r="N147">
        <v>1.5527206362354292E-2</v>
      </c>
      <c r="O147">
        <v>2.291410781593076</v>
      </c>
      <c r="P147">
        <v>0.91863671176027639</v>
      </c>
      <c r="Q147">
        <v>7.5650128363283159E-3</v>
      </c>
      <c r="R147">
        <v>0.15664833402363476</v>
      </c>
      <c r="S147">
        <v>5.4866245794042088E-5</v>
      </c>
      <c r="T147">
        <v>0.1566483340236354</v>
      </c>
      <c r="U147">
        <v>1.4554446256760265</v>
      </c>
      <c r="V147">
        <v>0.26622163536521537</v>
      </c>
      <c r="W147">
        <v>0.17165238775064459</v>
      </c>
      <c r="X147">
        <v>0.50736292590911614</v>
      </c>
      <c r="Y147">
        <v>0.24991599737863829</v>
      </c>
      <c r="Z147">
        <v>0.59434025299022475</v>
      </c>
    </row>
    <row r="148" spans="1:28" s="56" customFormat="1" x14ac:dyDescent="0.2">
      <c r="D148" s="140"/>
      <c r="E148" s="107"/>
      <c r="F148" s="182"/>
      <c r="G148" s="182"/>
      <c r="H148" s="59"/>
      <c r="I148" s="70"/>
      <c r="J148" s="72"/>
      <c r="K148" s="70"/>
      <c r="L148" s="106"/>
      <c r="M148" s="106"/>
      <c r="N148" s="106"/>
      <c r="O148" s="70"/>
      <c r="P148" s="72"/>
      <c r="Q148" s="71"/>
      <c r="R148" s="132"/>
      <c r="S148" s="175"/>
      <c r="U148" s="70"/>
      <c r="V148" s="72"/>
      <c r="W148" s="70"/>
      <c r="X148" s="72"/>
      <c r="Y148" s="71"/>
      <c r="Z148" s="72"/>
      <c r="AA148" s="109"/>
      <c r="AB148" s="73"/>
    </row>
    <row r="149" spans="1:28" s="56" customFormat="1" x14ac:dyDescent="0.2">
      <c r="A149" s="167">
        <v>10368</v>
      </c>
      <c r="B149" s="167" t="s">
        <v>87</v>
      </c>
      <c r="C149" s="167" t="s">
        <v>79</v>
      </c>
      <c r="D149" s="172">
        <v>44082</v>
      </c>
      <c r="E149" s="170"/>
      <c r="F149" s="192">
        <v>1.22055</v>
      </c>
      <c r="G149" s="192">
        <v>10.325699999999999</v>
      </c>
      <c r="H149" t="s">
        <v>171</v>
      </c>
      <c r="I149">
        <v>9.9010898318845977E-3</v>
      </c>
      <c r="J149">
        <v>1.1047558727071145</v>
      </c>
      <c r="K149">
        <v>7.1515350055983227E-3</v>
      </c>
      <c r="L149">
        <v>5.9808045839407804E-3</v>
      </c>
      <c r="M149">
        <v>3.0131856508354198</v>
      </c>
      <c r="N149">
        <v>1.6261281138981884E-2</v>
      </c>
      <c r="O149">
        <v>2.3022895668068495</v>
      </c>
      <c r="P149">
        <v>1.1920249389665696</v>
      </c>
      <c r="Q149">
        <v>7.5486973299990724E-3</v>
      </c>
      <c r="R149">
        <v>0.19454393003084464</v>
      </c>
      <c r="S149">
        <v>5.4747915448822321E-5</v>
      </c>
      <c r="T149">
        <v>0.19454393003084469</v>
      </c>
      <c r="U149">
        <v>1.4504146489969956</v>
      </c>
      <c r="V149">
        <v>0.28132945718626257</v>
      </c>
      <c r="W149">
        <v>0.17058195342232538</v>
      </c>
      <c r="X149">
        <v>0.66019900280071309</v>
      </c>
      <c r="Y149">
        <v>0.24740633321902289</v>
      </c>
      <c r="Z149">
        <v>0.59592092272581754</v>
      </c>
    </row>
    <row r="150" spans="1:28" s="56" customFormat="1" x14ac:dyDescent="0.2">
      <c r="A150" s="56">
        <v>10709</v>
      </c>
      <c r="B150" s="56" t="s">
        <v>261</v>
      </c>
      <c r="C150" s="56" t="s">
        <v>250</v>
      </c>
      <c r="D150" s="140">
        <v>44082</v>
      </c>
      <c r="E150" s="107">
        <v>17</v>
      </c>
      <c r="F150" s="182">
        <v>6.1069999999999999E-2</v>
      </c>
      <c r="G150" s="182">
        <v>0.20737000000000094</v>
      </c>
      <c r="H150" t="s">
        <v>254</v>
      </c>
      <c r="I150">
        <v>1.0084643548742682E-2</v>
      </c>
      <c r="J150">
        <v>0.10297530853656178</v>
      </c>
      <c r="K150">
        <v>7.1485113220951602E-3</v>
      </c>
      <c r="L150">
        <v>5.405306048501154E-3</v>
      </c>
      <c r="M150">
        <v>0.24068922637836365</v>
      </c>
      <c r="N150">
        <v>4.6548726182369859E-3</v>
      </c>
      <c r="O150">
        <v>0.18348085964839905</v>
      </c>
      <c r="P150">
        <v>0.23392855856691641</v>
      </c>
      <c r="Q150">
        <v>7.6811242443245815E-3</v>
      </c>
      <c r="R150">
        <v>0.18640763166476812</v>
      </c>
      <c r="S150">
        <v>5.5708358978572687E-5</v>
      </c>
      <c r="T150">
        <v>0.18640763166476809</v>
      </c>
      <c r="U150">
        <v>8.6977422381487243E-3</v>
      </c>
      <c r="V150">
        <v>0.56386057169516968</v>
      </c>
      <c r="W150">
        <v>0.97723179149120132</v>
      </c>
      <c r="X150">
        <v>0.39352533207004037</v>
      </c>
      <c r="Y150">
        <v>8.471300256664753E-3</v>
      </c>
      <c r="Z150">
        <v>0.62736682955642076</v>
      </c>
      <c r="AA150" s="109"/>
      <c r="AB150" s="73"/>
    </row>
    <row r="151" spans="1:28" s="56" customFormat="1" ht="13.5" customHeight="1" x14ac:dyDescent="0.2">
      <c r="A151" s="167">
        <v>10368</v>
      </c>
      <c r="B151" s="167" t="s">
        <v>87</v>
      </c>
      <c r="C151" s="167" t="s">
        <v>79</v>
      </c>
      <c r="D151" s="172">
        <v>44082</v>
      </c>
      <c r="E151" s="170"/>
      <c r="F151" s="192">
        <v>1.22055</v>
      </c>
      <c r="G151" s="192">
        <v>10.325699999999999</v>
      </c>
      <c r="H151" t="s">
        <v>173</v>
      </c>
      <c r="I151">
        <v>9.8842699977703292E-3</v>
      </c>
      <c r="J151">
        <v>1.1042563006849162</v>
      </c>
      <c r="K151">
        <v>7.1493284338625699E-3</v>
      </c>
      <c r="L151">
        <v>6.5329609038998412E-3</v>
      </c>
      <c r="M151">
        <v>3.013626638999201</v>
      </c>
      <c r="N151">
        <v>1.7220646060424814E-2</v>
      </c>
      <c r="O151">
        <v>2.3095507867316565</v>
      </c>
      <c r="P151">
        <v>1.0920786740559911</v>
      </c>
      <c r="Q151">
        <v>7.5729976516735907E-3</v>
      </c>
      <c r="R151">
        <v>0.19504610014332635</v>
      </c>
      <c r="S151">
        <v>5.4924156712480969E-5</v>
      </c>
      <c r="T151">
        <v>0.19504610014332685</v>
      </c>
      <c r="U151">
        <v>1.452021988240068</v>
      </c>
      <c r="V151">
        <v>0.29560524414390832</v>
      </c>
      <c r="W151">
        <v>0.17118644251662632</v>
      </c>
      <c r="X151">
        <v>0.71085145636493907</v>
      </c>
      <c r="Y151">
        <v>0.2479304688772318</v>
      </c>
      <c r="Z151">
        <v>0.60029032871327559</v>
      </c>
      <c r="AA151" s="72"/>
      <c r="AB151" s="73"/>
    </row>
    <row r="152" spans="1:28" s="56" customFormat="1" x14ac:dyDescent="0.2">
      <c r="A152" s="56">
        <v>10710</v>
      </c>
      <c r="B152" s="56" t="s">
        <v>262</v>
      </c>
      <c r="C152" s="56" t="s">
        <v>250</v>
      </c>
      <c r="D152" s="140">
        <v>44082</v>
      </c>
      <c r="E152" s="107">
        <v>8.5</v>
      </c>
      <c r="F152" s="182">
        <v>6.59E-2</v>
      </c>
      <c r="G152" s="182">
        <v>0.10326000000000057</v>
      </c>
      <c r="H152" t="s">
        <v>255</v>
      </c>
      <c r="I152">
        <v>1.008142378611788E-2</v>
      </c>
      <c r="J152">
        <v>0.20071732709260559</v>
      </c>
      <c r="K152">
        <v>7.1469322799300418E-3</v>
      </c>
      <c r="L152">
        <v>6.7310247817090729E-3</v>
      </c>
      <c r="M152">
        <v>0.55626041769211532</v>
      </c>
      <c r="N152">
        <v>5.753503904764908E-3</v>
      </c>
      <c r="O152">
        <v>0.42422129556288696</v>
      </c>
      <c r="P152">
        <v>0.21813994703674197</v>
      </c>
      <c r="Q152">
        <v>7.6735584851685837E-3</v>
      </c>
      <c r="R152">
        <v>0.2106060198410642</v>
      </c>
      <c r="S152">
        <v>5.5653487319997565E-5</v>
      </c>
      <c r="T152">
        <v>0.21060601984106436</v>
      </c>
      <c r="U152">
        <v>1.9856425056955073E-2</v>
      </c>
      <c r="V152">
        <v>0.61269329340103484</v>
      </c>
      <c r="W152">
        <v>0.49433166612604412</v>
      </c>
      <c r="X152">
        <v>0.39199597842779088</v>
      </c>
      <c r="Y152">
        <v>9.8132314545458284E-3</v>
      </c>
      <c r="Z152">
        <v>0.67826385968943459</v>
      </c>
      <c r="AA152" s="109"/>
      <c r="AB152" s="73"/>
    </row>
    <row r="153" spans="1:28" s="56" customFormat="1" ht="13.5" customHeight="1" x14ac:dyDescent="0.2">
      <c r="A153" s="167">
        <v>10368</v>
      </c>
      <c r="B153" s="167" t="s">
        <v>87</v>
      </c>
      <c r="C153" s="167" t="s">
        <v>79</v>
      </c>
      <c r="D153" s="172">
        <v>44082</v>
      </c>
      <c r="E153" s="170"/>
      <c r="F153" s="192">
        <v>1.22055</v>
      </c>
      <c r="G153" s="192">
        <v>10.325699999999999</v>
      </c>
      <c r="H153" t="s">
        <v>175</v>
      </c>
      <c r="I153">
        <v>9.8750961047125163E-3</v>
      </c>
      <c r="J153">
        <v>0.86443725001654115</v>
      </c>
      <c r="K153">
        <v>7.1489813143960183E-3</v>
      </c>
      <c r="L153">
        <v>6.0742108692087614E-3</v>
      </c>
      <c r="M153">
        <v>3.0128922795882791</v>
      </c>
      <c r="N153">
        <v>1.4112482603571263E-2</v>
      </c>
      <c r="O153">
        <v>2.3119298858577211</v>
      </c>
      <c r="P153">
        <v>0.87471471129949274</v>
      </c>
      <c r="Q153">
        <v>7.5627541300847343E-3</v>
      </c>
      <c r="R153">
        <v>0.11295342887715375</v>
      </c>
      <c r="S153">
        <v>5.4849864231364223E-5</v>
      </c>
      <c r="T153">
        <v>0.11295342887715448</v>
      </c>
      <c r="U153">
        <v>1.451022052572944</v>
      </c>
      <c r="V153">
        <v>0.18778498503022445</v>
      </c>
      <c r="W153">
        <v>0.17194081014639812</v>
      </c>
      <c r="X153">
        <v>0.35885287724558401</v>
      </c>
      <c r="Y153">
        <v>0.24963475113250172</v>
      </c>
      <c r="Z153">
        <v>0.41328051474519262</v>
      </c>
      <c r="AA153" s="72"/>
      <c r="AB153" s="73"/>
    </row>
    <row r="154" spans="1:28" s="56" customFormat="1" x14ac:dyDescent="0.2">
      <c r="A154" s="56">
        <v>10706</v>
      </c>
      <c r="B154" s="56" t="s">
        <v>263</v>
      </c>
      <c r="C154" s="56" t="s">
        <v>250</v>
      </c>
      <c r="D154" s="140">
        <v>44082</v>
      </c>
      <c r="E154" s="107">
        <v>420</v>
      </c>
      <c r="F154" s="182">
        <v>0.18310000000000001</v>
      </c>
      <c r="G154" s="182">
        <v>0.19669000000000025</v>
      </c>
      <c r="H154" t="s">
        <v>256</v>
      </c>
      <c r="I154">
        <v>1.005721998392865E-2</v>
      </c>
      <c r="J154">
        <v>9.7770705339194727E-2</v>
      </c>
      <c r="K154">
        <v>7.1444465098175411E-3</v>
      </c>
      <c r="L154">
        <v>3.7755005930180034E-3</v>
      </c>
      <c r="M154">
        <v>0.69721979433905446</v>
      </c>
      <c r="N154">
        <v>3.7247853847669813E-3</v>
      </c>
      <c r="O154">
        <v>0.78706283480011208</v>
      </c>
      <c r="P154">
        <v>0.11675310115606126</v>
      </c>
      <c r="Q154">
        <v>1.135485346683225E-2</v>
      </c>
      <c r="R154">
        <v>5.713831655817498E-2</v>
      </c>
      <c r="S154">
        <v>8.2352561026046028E-5</v>
      </c>
      <c r="T154">
        <v>5.7138316558174675E-2</v>
      </c>
      <c r="U154">
        <v>0.11271217847618493</v>
      </c>
      <c r="V154">
        <v>0.19588913355955687</v>
      </c>
      <c r="W154">
        <v>0.15406278446245572</v>
      </c>
      <c r="X154">
        <v>0.16278655145685395</v>
      </c>
      <c r="Y154">
        <v>1.7362228265751484E-2</v>
      </c>
      <c r="Z154">
        <v>0.18238384927823423</v>
      </c>
      <c r="AA154" s="109"/>
      <c r="AB154" s="73"/>
    </row>
    <row r="155" spans="1:28" s="56" customFormat="1" x14ac:dyDescent="0.2">
      <c r="A155" s="167">
        <v>10368</v>
      </c>
      <c r="B155" s="167" t="s">
        <v>87</v>
      </c>
      <c r="C155" s="167" t="s">
        <v>79</v>
      </c>
      <c r="D155" s="172">
        <v>44082</v>
      </c>
      <c r="E155" s="170"/>
      <c r="F155" s="192">
        <v>1.22055</v>
      </c>
      <c r="G155" s="192">
        <v>10.325699999999999</v>
      </c>
      <c r="H155" t="s">
        <v>177</v>
      </c>
      <c r="I155">
        <v>9.9581616057889538E-3</v>
      </c>
      <c r="J155">
        <v>0.80146544010505183</v>
      </c>
      <c r="K155">
        <v>7.1486100487520837E-3</v>
      </c>
      <c r="L155">
        <v>7.5304175116080721E-3</v>
      </c>
      <c r="M155">
        <v>3.0126846292271878</v>
      </c>
      <c r="N155">
        <v>1.3019759132448062E-2</v>
      </c>
      <c r="O155">
        <v>2.2879650300884773</v>
      </c>
      <c r="P155">
        <v>0.77062880739083395</v>
      </c>
      <c r="Q155">
        <v>7.5708331828729086E-3</v>
      </c>
      <c r="R155">
        <v>0.17391047200399301</v>
      </c>
      <c r="S155">
        <v>5.4908458619192716E-5</v>
      </c>
      <c r="T155">
        <v>0.17391047200399357</v>
      </c>
      <c r="U155">
        <v>1.4533774543793232</v>
      </c>
      <c r="V155">
        <v>0.2036153384265813</v>
      </c>
      <c r="W155">
        <v>0.17079307887411668</v>
      </c>
      <c r="X155">
        <v>0.47128280086121754</v>
      </c>
      <c r="Y155">
        <v>0.24804180755790589</v>
      </c>
      <c r="Z155">
        <v>0.39218807927035548</v>
      </c>
    </row>
    <row r="156" spans="1:28" s="56" customFormat="1" x14ac:dyDescent="0.2">
      <c r="A156" s="56">
        <v>10707</v>
      </c>
      <c r="B156" s="56" t="s">
        <v>264</v>
      </c>
      <c r="C156" s="56" t="s">
        <v>250</v>
      </c>
      <c r="D156" s="140">
        <v>44082</v>
      </c>
      <c r="E156" s="107">
        <v>450</v>
      </c>
      <c r="F156" s="182">
        <v>0.19298999999999999</v>
      </c>
      <c r="G156" s="182">
        <v>0.20889999999999986</v>
      </c>
      <c r="H156" t="s">
        <v>257</v>
      </c>
      <c r="I156">
        <v>1.00705468572059E-2</v>
      </c>
      <c r="J156">
        <v>0.10879370669096247</v>
      </c>
      <c r="K156">
        <v>7.1459450111441775E-3</v>
      </c>
      <c r="L156">
        <v>4.4287587895287068E-3</v>
      </c>
      <c r="M156">
        <v>1.0992155792456617</v>
      </c>
      <c r="N156">
        <v>3.1238201698352403E-3</v>
      </c>
      <c r="O156">
        <v>1.1760997214479036</v>
      </c>
      <c r="P156">
        <v>0.12785556941691228</v>
      </c>
      <c r="Q156">
        <v>1.0775749779086899E-2</v>
      </c>
      <c r="R156">
        <v>4.0193420497049652E-2</v>
      </c>
      <c r="S156">
        <v>7.8152535730716292E-5</v>
      </c>
      <c r="T156">
        <v>4.0193420497049603E-2</v>
      </c>
      <c r="U156">
        <v>0.17564044041446417</v>
      </c>
      <c r="V156">
        <v>0.19499769466710615</v>
      </c>
      <c r="W156">
        <v>5.0151415081752006E-2</v>
      </c>
      <c r="X156">
        <v>0.13483953267701956</v>
      </c>
      <c r="Y156">
        <v>8.8115189205997917E-3</v>
      </c>
      <c r="Z156">
        <v>0.15184923242511578</v>
      </c>
      <c r="AA156" s="109"/>
      <c r="AB156" s="73"/>
    </row>
    <row r="157" spans="1:28" s="56" customFormat="1" ht="13.5" customHeight="1" x14ac:dyDescent="0.2">
      <c r="A157" s="167">
        <v>10368</v>
      </c>
      <c r="B157" s="167" t="s">
        <v>87</v>
      </c>
      <c r="C157" s="167" t="s">
        <v>79</v>
      </c>
      <c r="D157" s="172">
        <v>44082</v>
      </c>
      <c r="E157" s="170"/>
      <c r="F157" s="192">
        <v>1.22055</v>
      </c>
      <c r="G157" s="192">
        <v>10.325699999999999</v>
      </c>
      <c r="H157" t="s">
        <v>179</v>
      </c>
      <c r="I157">
        <v>9.8647155040995499E-3</v>
      </c>
      <c r="J157">
        <v>1.0339190084637839</v>
      </c>
      <c r="K157">
        <v>7.1516894102791294E-3</v>
      </c>
      <c r="L157">
        <v>5.9826237180289109E-3</v>
      </c>
      <c r="M157">
        <v>3.0129736065411525</v>
      </c>
      <c r="N157">
        <v>1.1128279868639242E-2</v>
      </c>
      <c r="O157">
        <v>2.3155469545704155</v>
      </c>
      <c r="P157">
        <v>1.0510189832783361</v>
      </c>
      <c r="Q157">
        <v>7.5696718998846408E-3</v>
      </c>
      <c r="R157">
        <v>0.18139199222601421</v>
      </c>
      <c r="S157">
        <v>5.4900036262317821E-5</v>
      </c>
      <c r="T157">
        <v>0.18139199222601418</v>
      </c>
      <c r="U157">
        <v>1.4548957642209026</v>
      </c>
      <c r="V157">
        <v>0.25574326825880678</v>
      </c>
      <c r="W157">
        <v>0.17097896391269166</v>
      </c>
      <c r="X157">
        <v>0.47307186688909031</v>
      </c>
      <c r="Y157">
        <v>0.24869907376706266</v>
      </c>
      <c r="Z157">
        <v>0.33998912975283485</v>
      </c>
      <c r="AA157" s="72"/>
      <c r="AB157" s="73"/>
    </row>
    <row r="158" spans="1:28" s="56" customFormat="1" x14ac:dyDescent="0.2">
      <c r="A158" s="56">
        <v>10711</v>
      </c>
      <c r="B158" s="56" t="s">
        <v>265</v>
      </c>
      <c r="C158" s="56" t="s">
        <v>250</v>
      </c>
      <c r="D158" s="140">
        <v>44082</v>
      </c>
      <c r="E158" s="107">
        <v>91</v>
      </c>
      <c r="F158" s="182">
        <v>7.8140000000000001E-2</v>
      </c>
      <c r="G158" s="182">
        <v>0.10247000000000028</v>
      </c>
      <c r="H158" t="s">
        <v>258</v>
      </c>
      <c r="I158">
        <v>1.0034947014710721E-2</v>
      </c>
      <c r="J158">
        <v>0.2678130919214024</v>
      </c>
      <c r="K158">
        <v>7.1472306200513341E-3</v>
      </c>
      <c r="L158">
        <v>3.8562232701192106E-3</v>
      </c>
      <c r="M158">
        <v>2.0878370382562692</v>
      </c>
      <c r="N158">
        <v>5.2403381865061827E-3</v>
      </c>
      <c r="O158">
        <v>1.6002888489247611</v>
      </c>
      <c r="P158">
        <v>0.26444852578192646</v>
      </c>
      <c r="Q158">
        <v>7.6969028279974512E-3</v>
      </c>
      <c r="R158">
        <v>6.2743599768006003E-2</v>
      </c>
      <c r="S158">
        <v>5.5822795221948324E-5</v>
      </c>
      <c r="T158">
        <v>6.2743599768006822E-2</v>
      </c>
      <c r="U158">
        <v>9.7344254282184781E-2</v>
      </c>
      <c r="V158">
        <v>0.33033219174577594</v>
      </c>
      <c r="W158">
        <v>0.25627182033743473</v>
      </c>
      <c r="X158">
        <v>0.27345035516750071</v>
      </c>
      <c r="Y158">
        <v>2.4990826162841904E-2</v>
      </c>
      <c r="Z158">
        <v>0.41285040791008543</v>
      </c>
      <c r="AA158" s="109"/>
      <c r="AB158" s="73"/>
    </row>
    <row r="159" spans="1:28" s="56" customFormat="1" x14ac:dyDescent="0.2">
      <c r="A159" s="167">
        <v>10368</v>
      </c>
      <c r="B159" s="167" t="s">
        <v>87</v>
      </c>
      <c r="C159" s="167" t="s">
        <v>79</v>
      </c>
      <c r="D159" s="172">
        <v>44082</v>
      </c>
      <c r="E159" s="170"/>
      <c r="F159" s="192">
        <v>1.22055</v>
      </c>
      <c r="G159" s="192">
        <v>10.325699999999999</v>
      </c>
      <c r="H159" t="s">
        <v>181</v>
      </c>
      <c r="I159">
        <v>9.9168687783397595E-3</v>
      </c>
      <c r="J159">
        <v>0.78964659055903963</v>
      </c>
      <c r="K159">
        <v>7.1498978349158167E-3</v>
      </c>
      <c r="L159">
        <v>6.523806051293669E-3</v>
      </c>
      <c r="M159">
        <v>3.0128683193409813</v>
      </c>
      <c r="N159">
        <v>1.4817825896652391E-2</v>
      </c>
      <c r="O159">
        <v>2.2908976390246081</v>
      </c>
      <c r="P159">
        <v>0.82666055954950646</v>
      </c>
      <c r="Q159">
        <v>7.5680639919975872E-3</v>
      </c>
      <c r="R159">
        <v>0.14085707462242494</v>
      </c>
      <c r="S159">
        <v>5.4888374699904893E-5</v>
      </c>
      <c r="T159">
        <v>0.14085707462242414</v>
      </c>
      <c r="U159">
        <v>1.4547555535561516</v>
      </c>
      <c r="V159">
        <v>0.29722416032912025</v>
      </c>
      <c r="W159">
        <v>0.17064737846820166</v>
      </c>
      <c r="X159">
        <v>0.41076085411284652</v>
      </c>
      <c r="Y159">
        <v>0.24854730357616239</v>
      </c>
      <c r="Z159">
        <v>0.40900800243764118</v>
      </c>
    </row>
    <row r="160" spans="1:28" s="56" customFormat="1" x14ac:dyDescent="0.2">
      <c r="A160" s="56">
        <v>10712</v>
      </c>
      <c r="B160" s="56" t="s">
        <v>266</v>
      </c>
      <c r="C160" s="56" t="s">
        <v>250</v>
      </c>
      <c r="D160" s="140">
        <v>44082</v>
      </c>
      <c r="E160" s="107">
        <v>82.5</v>
      </c>
      <c r="F160" s="182">
        <v>8.8050000000000003E-2</v>
      </c>
      <c r="G160" s="182">
        <v>0.10129000000000055</v>
      </c>
      <c r="H160" t="s">
        <v>259</v>
      </c>
      <c r="I160">
        <v>1.0079431685367474E-2</v>
      </c>
      <c r="J160">
        <v>0.24320114125017436</v>
      </c>
      <c r="K160">
        <v>7.1452840724352887E-3</v>
      </c>
      <c r="L160">
        <v>4.0013038301261001E-3</v>
      </c>
      <c r="M160">
        <v>2.1617687171349012</v>
      </c>
      <c r="N160">
        <v>4.8972892095542142E-3</v>
      </c>
      <c r="O160">
        <v>1.6553374054181418</v>
      </c>
      <c r="P160">
        <v>0.27643513433980771</v>
      </c>
      <c r="Q160">
        <v>7.7094722916909728E-3</v>
      </c>
      <c r="R160">
        <v>6.2850967899536772E-2</v>
      </c>
      <c r="S160">
        <v>5.591395690262601E-5</v>
      </c>
      <c r="T160">
        <v>6.2850967899537036E-2</v>
      </c>
      <c r="U160">
        <v>0.10086268656075235</v>
      </c>
      <c r="V160">
        <v>0.33709965116390916</v>
      </c>
      <c r="W160">
        <v>0.19569308685489623</v>
      </c>
      <c r="X160">
        <v>0.23632192232657731</v>
      </c>
      <c r="Y160">
        <v>1.9759605925013912E-2</v>
      </c>
      <c r="Z160">
        <v>0.37195540464106669</v>
      </c>
      <c r="AA160" s="109"/>
      <c r="AB160" s="73"/>
    </row>
    <row r="161" spans="1:28" s="56" customFormat="1" ht="13.5" customHeight="1" x14ac:dyDescent="0.2">
      <c r="A161" s="167">
        <v>10368</v>
      </c>
      <c r="B161" s="167" t="s">
        <v>87</v>
      </c>
      <c r="C161" s="167" t="s">
        <v>79</v>
      </c>
      <c r="D161" s="172">
        <v>44082</v>
      </c>
      <c r="E161" s="170"/>
      <c r="F161" s="192">
        <v>1.22055</v>
      </c>
      <c r="G161" s="192">
        <v>10.325699999999999</v>
      </c>
      <c r="H161" t="s">
        <v>260</v>
      </c>
      <c r="I161">
        <v>9.9412170979451715E-3</v>
      </c>
      <c r="J161">
        <v>0.85530045589836801</v>
      </c>
      <c r="K161">
        <v>7.1477865161489003E-3</v>
      </c>
      <c r="L161">
        <v>6.1309335658092231E-3</v>
      </c>
      <c r="M161">
        <v>3.0136893029480598</v>
      </c>
      <c r="N161">
        <v>1.1969201630782578E-2</v>
      </c>
      <c r="O161">
        <v>2.2943309375549394</v>
      </c>
      <c r="P161">
        <v>0.82663075748960546</v>
      </c>
      <c r="Q161">
        <v>7.5597413775016298E-3</v>
      </c>
      <c r="R161">
        <v>0.12021439440069445</v>
      </c>
      <c r="S161">
        <v>5.4828013848910528E-5</v>
      </c>
      <c r="T161">
        <v>0.12021439440069401</v>
      </c>
      <c r="U161">
        <v>1.4521027410195895</v>
      </c>
      <c r="V161">
        <v>0.29593273062340947</v>
      </c>
      <c r="W161">
        <v>0.17187668749665536</v>
      </c>
      <c r="X161">
        <v>0.58431564865232799</v>
      </c>
      <c r="Y161">
        <v>0.2492310486192903</v>
      </c>
      <c r="Z161">
        <v>0.453499508982868</v>
      </c>
      <c r="AA161" s="72"/>
      <c r="AB161" s="73"/>
    </row>
    <row r="162" spans="1:28" s="56" customFormat="1" x14ac:dyDescent="0.2">
      <c r="D162" s="140"/>
      <c r="E162" s="107"/>
      <c r="F162" s="182"/>
      <c r="G162" s="182"/>
      <c r="H162" s="70"/>
      <c r="I162" s="70"/>
      <c r="J162" s="72"/>
      <c r="K162" s="70"/>
      <c r="L162" s="106"/>
      <c r="M162" s="106"/>
      <c r="N162" s="106"/>
      <c r="O162" s="70"/>
      <c r="P162" s="72"/>
      <c r="Q162" s="71"/>
      <c r="R162" s="132"/>
      <c r="S162" s="175"/>
      <c r="U162" s="70"/>
      <c r="V162" s="72"/>
      <c r="W162" s="70"/>
      <c r="X162" s="72"/>
      <c r="Y162" s="71"/>
      <c r="Z162" s="72"/>
    </row>
    <row r="163" spans="1:28" s="56" customFormat="1" x14ac:dyDescent="0.2">
      <c r="A163" s="167">
        <v>10368</v>
      </c>
      <c r="B163" s="167" t="s">
        <v>87</v>
      </c>
      <c r="C163" s="167" t="s">
        <v>79</v>
      </c>
      <c r="D163" s="172">
        <v>44083</v>
      </c>
      <c r="E163" s="170"/>
      <c r="F163" s="192">
        <v>1.22055</v>
      </c>
      <c r="G163" s="192">
        <v>10.325699999999999</v>
      </c>
      <c r="H163" t="s">
        <v>272</v>
      </c>
      <c r="I163">
        <v>9.9590400084733788E-3</v>
      </c>
      <c r="J163">
        <v>0.86332551349289688</v>
      </c>
      <c r="K163">
        <v>7.1367450292123009E-3</v>
      </c>
      <c r="L163">
        <v>6.4594279625139082E-3</v>
      </c>
      <c r="M163">
        <v>3.0133335113379607</v>
      </c>
      <c r="N163">
        <v>1.1935425582776184E-2</v>
      </c>
      <c r="O163">
        <v>2.2915935436537072</v>
      </c>
      <c r="P163">
        <v>0.87696950225934589</v>
      </c>
      <c r="Q163">
        <v>7.5645854160052116E-3</v>
      </c>
      <c r="R163">
        <v>0.15293637717245814</v>
      </c>
      <c r="S163">
        <v>5.4863145872202921E-5</v>
      </c>
      <c r="T163">
        <v>0.15293637717245814</v>
      </c>
      <c r="U163">
        <v>1.4568868045994516</v>
      </c>
      <c r="V163">
        <v>0.27117270264790594</v>
      </c>
      <c r="W163">
        <v>0.17397900007362757</v>
      </c>
      <c r="X163">
        <v>0.4446954713161394</v>
      </c>
      <c r="Y163">
        <v>0.25337993950601301</v>
      </c>
      <c r="Z163">
        <v>0.36053358369000793</v>
      </c>
    </row>
    <row r="164" spans="1:28" s="56" customFormat="1" x14ac:dyDescent="0.2">
      <c r="A164" s="56">
        <v>10713</v>
      </c>
      <c r="B164" s="56" t="s">
        <v>267</v>
      </c>
      <c r="C164" s="56" t="s">
        <v>250</v>
      </c>
      <c r="D164" s="140">
        <v>44083</v>
      </c>
      <c r="E164" s="107">
        <v>68</v>
      </c>
      <c r="F164" s="182">
        <v>0.10365000000000001</v>
      </c>
      <c r="G164" s="182">
        <v>9.4990000000001018E-2</v>
      </c>
      <c r="H164" t="s">
        <v>273</v>
      </c>
      <c r="I164">
        <v>1.0072918944443334E-2</v>
      </c>
      <c r="J164">
        <v>0.23477512832713329</v>
      </c>
      <c r="K164">
        <v>7.1303415412169394E-3</v>
      </c>
      <c r="L164">
        <v>6.1031241852073361E-3</v>
      </c>
      <c r="M164">
        <v>2.5980264010571221</v>
      </c>
      <c r="N164">
        <v>5.1401612866480021E-3</v>
      </c>
      <c r="O164">
        <v>1.9855046583992455</v>
      </c>
      <c r="P164">
        <v>0.25205591864355892</v>
      </c>
      <c r="Q164">
        <v>7.6993707972303378E-3</v>
      </c>
      <c r="R164">
        <v>4.8535038081363696E-2</v>
      </c>
      <c r="S164">
        <v>5.5840694491846858E-5</v>
      </c>
      <c r="T164">
        <v>4.8535038081363106E-2</v>
      </c>
      <c r="U164">
        <v>0.11906230037144415</v>
      </c>
      <c r="V164">
        <v>0.25189155645351979</v>
      </c>
      <c r="W164">
        <v>0.22680611047914723</v>
      </c>
      <c r="X164">
        <v>0.20202937681780947</v>
      </c>
      <c r="Y164">
        <v>2.7012368010365963E-2</v>
      </c>
      <c r="Z164">
        <v>0.24484004564211576</v>
      </c>
    </row>
    <row r="165" spans="1:28" s="56" customFormat="1" ht="13.5" customHeight="1" x14ac:dyDescent="0.2">
      <c r="A165" s="167">
        <v>10368</v>
      </c>
      <c r="B165" s="167" t="s">
        <v>87</v>
      </c>
      <c r="C165" s="167" t="s">
        <v>79</v>
      </c>
      <c r="D165" s="172">
        <v>44083</v>
      </c>
      <c r="E165" s="170"/>
      <c r="F165" s="192">
        <v>1.22055</v>
      </c>
      <c r="G165" s="192">
        <v>10.325699999999999</v>
      </c>
      <c r="H165" t="s">
        <v>274</v>
      </c>
      <c r="I165">
        <v>9.8228987768523429E-3</v>
      </c>
      <c r="J165">
        <v>0.91967390709646324</v>
      </c>
      <c r="K165">
        <v>7.1312855667377802E-3</v>
      </c>
      <c r="L165">
        <v>5.74923746357361E-3</v>
      </c>
      <c r="M165">
        <v>3.0128514374356934</v>
      </c>
      <c r="N165">
        <v>1.4924431335046118E-2</v>
      </c>
      <c r="O165">
        <v>2.3234768505472982</v>
      </c>
      <c r="P165">
        <v>0.91939895776519609</v>
      </c>
      <c r="Q165">
        <v>7.5627792478062204E-3</v>
      </c>
      <c r="R165">
        <v>0.15533657286619765</v>
      </c>
      <c r="S165">
        <v>5.4850046400927038E-5</v>
      </c>
      <c r="T165">
        <v>0.15533657286619701</v>
      </c>
      <c r="U165">
        <v>1.4557965584462336</v>
      </c>
      <c r="V165">
        <v>0.25075323935628291</v>
      </c>
      <c r="W165">
        <v>0.17702494555946191</v>
      </c>
      <c r="X165">
        <v>0.39145622178977901</v>
      </c>
      <c r="Y165">
        <v>0.25735967586836017</v>
      </c>
      <c r="Z165">
        <v>0.38579872938735765</v>
      </c>
      <c r="AA165" s="72"/>
      <c r="AB165" s="73"/>
    </row>
    <row r="166" spans="1:28" s="56" customFormat="1" x14ac:dyDescent="0.2">
      <c r="A166" s="56">
        <v>10714</v>
      </c>
      <c r="B166" s="56" t="s">
        <v>268</v>
      </c>
      <c r="C166" s="56" t="s">
        <v>250</v>
      </c>
      <c r="D166" s="140">
        <v>44083</v>
      </c>
      <c r="E166" s="107">
        <v>50.5</v>
      </c>
      <c r="F166" s="182">
        <v>9.1609999999999997E-2</v>
      </c>
      <c r="G166" s="182">
        <v>8.2279999999999021E-2</v>
      </c>
      <c r="H166" t="s">
        <v>275</v>
      </c>
      <c r="I166">
        <v>1.00535739371506E-2</v>
      </c>
      <c r="J166">
        <v>0.27547103779404453</v>
      </c>
      <c r="K166">
        <v>7.1280040898407827E-3</v>
      </c>
      <c r="L166">
        <v>3.5063857759947761E-3</v>
      </c>
      <c r="M166">
        <v>2.4144392765995293</v>
      </c>
      <c r="N166">
        <v>5.2720254828691306E-3</v>
      </c>
      <c r="O166">
        <v>1.8532533158490745</v>
      </c>
      <c r="P166">
        <v>0.27482739709275555</v>
      </c>
      <c r="Q166">
        <v>7.7129639812569695E-3</v>
      </c>
      <c r="R166">
        <v>5.2807244684619337E-2</v>
      </c>
      <c r="S166">
        <v>5.59392808382371E-5</v>
      </c>
      <c r="T166">
        <v>5.2807244684619579E-2</v>
      </c>
      <c r="U166">
        <v>0.10838435413883038</v>
      </c>
      <c r="V166">
        <v>0.36365892009220968</v>
      </c>
      <c r="W166">
        <v>0.15414506735053138</v>
      </c>
      <c r="X166">
        <v>0.22605012216290282</v>
      </c>
      <c r="Y166">
        <v>1.672281904646037E-2</v>
      </c>
      <c r="Z166">
        <v>0.361804942051829</v>
      </c>
    </row>
    <row r="167" spans="1:28" s="56" customFormat="1" x14ac:dyDescent="0.2">
      <c r="A167" s="167">
        <v>10368</v>
      </c>
      <c r="B167" s="167" t="s">
        <v>87</v>
      </c>
      <c r="C167" s="167" t="s">
        <v>79</v>
      </c>
      <c r="D167" s="172">
        <v>44083</v>
      </c>
      <c r="E167" s="170"/>
      <c r="F167" s="192">
        <v>1.22055</v>
      </c>
      <c r="G167" s="192">
        <v>10.325699999999999</v>
      </c>
      <c r="H167" t="s">
        <v>276</v>
      </c>
      <c r="I167">
        <v>9.9451718663664535E-3</v>
      </c>
      <c r="J167">
        <v>0.66698310300731034</v>
      </c>
      <c r="K167">
        <v>7.1314742317337126E-3</v>
      </c>
      <c r="L167">
        <v>5.8020519114237706E-3</v>
      </c>
      <c r="M167">
        <v>3.0128154522697206</v>
      </c>
      <c r="N167">
        <v>1.0385433482085456E-2</v>
      </c>
      <c r="O167">
        <v>2.2939732306449887</v>
      </c>
      <c r="P167">
        <v>0.60583422516141827</v>
      </c>
      <c r="Q167">
        <v>7.5723728527815806E-3</v>
      </c>
      <c r="R167">
        <v>0.14204563286904423</v>
      </c>
      <c r="S167">
        <v>5.4919625276735588E-5</v>
      </c>
      <c r="T167">
        <v>0.14204563286904207</v>
      </c>
      <c r="U167">
        <v>1.4573941130342791</v>
      </c>
      <c r="V167">
        <v>0.22590087693983218</v>
      </c>
      <c r="W167">
        <v>0.17578046682488851</v>
      </c>
      <c r="X167">
        <v>0.39282140751677758</v>
      </c>
      <c r="Y167">
        <v>0.2558174678822579</v>
      </c>
      <c r="Z167">
        <v>0.37685124420219457</v>
      </c>
    </row>
    <row r="168" spans="1:28" s="56" customFormat="1" x14ac:dyDescent="0.2">
      <c r="A168" s="56">
        <v>10715</v>
      </c>
      <c r="B168" s="56" t="s">
        <v>269</v>
      </c>
      <c r="C168" s="56" t="s">
        <v>250</v>
      </c>
      <c r="D168" s="140">
        <v>44083</v>
      </c>
      <c r="E168" s="107">
        <v>40.5</v>
      </c>
      <c r="F168" s="182">
        <v>0.10433000000000001</v>
      </c>
      <c r="G168" s="182">
        <v>0.10244</v>
      </c>
      <c r="H168" t="s">
        <v>277</v>
      </c>
      <c r="I168">
        <v>1.0030678032556504E-2</v>
      </c>
      <c r="J168">
        <v>0.24672163899101901</v>
      </c>
      <c r="K168">
        <v>7.1285093145769226E-3</v>
      </c>
      <c r="L168">
        <v>6.0717862352331411E-3</v>
      </c>
      <c r="M168">
        <v>2.5543507074772522</v>
      </c>
      <c r="N168">
        <v>4.6723575586851036E-3</v>
      </c>
      <c r="O168">
        <v>1.962942107990495</v>
      </c>
      <c r="P168">
        <v>0.25018744969290163</v>
      </c>
      <c r="Q168">
        <v>7.7079033139357987E-3</v>
      </c>
      <c r="R168">
        <v>7.0042993935452588E-2</v>
      </c>
      <c r="S168">
        <v>5.5902577686090168E-5</v>
      </c>
      <c r="T168">
        <v>7.0042993935453129E-2</v>
      </c>
      <c r="U168">
        <v>0.11276976252729039</v>
      </c>
      <c r="V168">
        <v>0.30539995980768841</v>
      </c>
      <c r="W168">
        <v>0.16499564624227872</v>
      </c>
      <c r="X168">
        <v>0.2124529768069304</v>
      </c>
      <c r="Y168">
        <v>1.8595723982001319E-2</v>
      </c>
      <c r="Z168">
        <v>0.25922038765840971</v>
      </c>
    </row>
    <row r="169" spans="1:28" s="56" customFormat="1" ht="13.5" customHeight="1" x14ac:dyDescent="0.2">
      <c r="A169" s="167">
        <v>10368</v>
      </c>
      <c r="B169" s="167" t="s">
        <v>87</v>
      </c>
      <c r="C169" s="167" t="s">
        <v>79</v>
      </c>
      <c r="D169" s="172">
        <v>44083</v>
      </c>
      <c r="E169" s="170"/>
      <c r="F169" s="192">
        <v>1.22055</v>
      </c>
      <c r="G169" s="192">
        <v>10.325699999999999</v>
      </c>
      <c r="H169" t="s">
        <v>278</v>
      </c>
      <c r="I169">
        <v>1.009277936100899E-2</v>
      </c>
      <c r="J169">
        <v>1.1155518764806143</v>
      </c>
      <c r="K169">
        <v>7.12750621012939E-3</v>
      </c>
      <c r="L169">
        <v>5.9251367902137886E-3</v>
      </c>
      <c r="M169">
        <v>3.0131660960720326</v>
      </c>
      <c r="N169">
        <v>1.3963630331251026E-2</v>
      </c>
      <c r="O169">
        <v>2.2614196276563234</v>
      </c>
      <c r="P169">
        <v>1.1416758144531434</v>
      </c>
      <c r="Q169">
        <v>7.5576468173153494E-3</v>
      </c>
      <c r="R169">
        <v>0.12758283288975505</v>
      </c>
      <c r="S169">
        <v>5.4812822776998669E-5</v>
      </c>
      <c r="T169">
        <v>0.12758283288975406</v>
      </c>
      <c r="U169">
        <v>1.4555365782403293</v>
      </c>
      <c r="V169">
        <v>0.25435623756923664</v>
      </c>
      <c r="W169">
        <v>0.17791891321794431</v>
      </c>
      <c r="X169">
        <v>0.50009745105813563</v>
      </c>
      <c r="Y169">
        <v>0.25923771161121745</v>
      </c>
      <c r="Z169">
        <v>0.51346839756385332</v>
      </c>
      <c r="AA169" s="72"/>
      <c r="AB169" s="73"/>
    </row>
    <row r="170" spans="1:28" s="56" customFormat="1" x14ac:dyDescent="0.2">
      <c r="A170" s="56">
        <v>10716</v>
      </c>
      <c r="B170" s="56" t="s">
        <v>270</v>
      </c>
      <c r="C170" s="56" t="s">
        <v>250</v>
      </c>
      <c r="D170" s="140">
        <v>44083</v>
      </c>
      <c r="E170" s="107">
        <v>23</v>
      </c>
      <c r="F170" s="182">
        <v>9.7110000000000002E-2</v>
      </c>
      <c r="G170" s="182">
        <v>0.10292999999999999</v>
      </c>
      <c r="H170" t="s">
        <v>279</v>
      </c>
      <c r="I170">
        <v>1.0081880241948745E-2</v>
      </c>
      <c r="J170">
        <v>0.22442799520267318</v>
      </c>
      <c r="K170">
        <v>7.1243062114444188E-3</v>
      </c>
      <c r="L170">
        <v>3.9272954698688434E-3</v>
      </c>
      <c r="M170">
        <v>2.0422547320243565</v>
      </c>
      <c r="N170">
        <v>5.0696446287351307E-3</v>
      </c>
      <c r="O170">
        <v>1.5592296438026818</v>
      </c>
      <c r="P170">
        <v>0.23796779636426985</v>
      </c>
      <c r="Q170">
        <v>7.6934856747373137E-3</v>
      </c>
      <c r="R170">
        <v>7.2606710593021068E-2</v>
      </c>
      <c r="S170">
        <v>5.5798011870651607E-5</v>
      </c>
      <c r="T170">
        <v>7.2606710593020804E-2</v>
      </c>
      <c r="U170">
        <v>8.8248363628606427E-2</v>
      </c>
      <c r="V170">
        <v>0.34779236228753951</v>
      </c>
      <c r="W170">
        <v>0.17345658064481473</v>
      </c>
      <c r="X170">
        <v>0.21925883285780845</v>
      </c>
      <c r="Y170">
        <v>1.5318191886194783E-2</v>
      </c>
      <c r="Z170">
        <v>0.28245312502255354</v>
      </c>
    </row>
    <row r="171" spans="1:28" s="56" customFormat="1" x14ac:dyDescent="0.2">
      <c r="A171" s="167">
        <v>10368</v>
      </c>
      <c r="B171" s="167" t="s">
        <v>87</v>
      </c>
      <c r="C171" s="167" t="s">
        <v>79</v>
      </c>
      <c r="D171" s="172">
        <v>44083</v>
      </c>
      <c r="E171" s="170"/>
      <c r="F171" s="192">
        <v>1.22055</v>
      </c>
      <c r="G171" s="192">
        <v>10.325699999999999</v>
      </c>
      <c r="H171" t="s">
        <v>280</v>
      </c>
      <c r="I171">
        <v>9.8987433369083014E-3</v>
      </c>
      <c r="J171">
        <v>0.95996449528522854</v>
      </c>
      <c r="K171">
        <v>7.1252752341514182E-3</v>
      </c>
      <c r="L171">
        <v>6.2558509110035385E-3</v>
      </c>
      <c r="M171">
        <v>3.0134336790473268</v>
      </c>
      <c r="N171">
        <v>1.330168638966869E-2</v>
      </c>
      <c r="O171">
        <v>2.3109139470023092</v>
      </c>
      <c r="P171">
        <v>0.94908890018661762</v>
      </c>
      <c r="Q171">
        <v>7.5870128284771998E-3</v>
      </c>
      <c r="R171">
        <v>0.1472454811084464</v>
      </c>
      <c r="S171">
        <v>5.5025803616721645E-5</v>
      </c>
      <c r="T171">
        <v>0.14724548110844637</v>
      </c>
      <c r="U171">
        <v>1.4602260488886984</v>
      </c>
      <c r="V171">
        <v>0.23776936198237975</v>
      </c>
      <c r="W171">
        <v>0.17659040397484446</v>
      </c>
      <c r="X171">
        <v>0.44824211950875203</v>
      </c>
      <c r="Y171">
        <v>0.257646693558652</v>
      </c>
      <c r="Z171">
        <v>0.39657617484586527</v>
      </c>
    </row>
    <row r="172" spans="1:28" s="56" customFormat="1" x14ac:dyDescent="0.2">
      <c r="A172" s="56">
        <v>10717</v>
      </c>
      <c r="B172" s="56" t="s">
        <v>271</v>
      </c>
      <c r="C172" s="56" t="s">
        <v>250</v>
      </c>
      <c r="D172" s="140">
        <v>44083</v>
      </c>
      <c r="E172" s="107">
        <v>16.5</v>
      </c>
      <c r="F172" s="182">
        <v>8.8489999999999999E-2</v>
      </c>
      <c r="G172" s="182">
        <v>0.10224</v>
      </c>
      <c r="H172" t="s">
        <v>281</v>
      </c>
      <c r="I172">
        <v>9.9856149309392947E-3</v>
      </c>
      <c r="J172">
        <v>0.25750618325927005</v>
      </c>
      <c r="K172">
        <v>7.1208202204179781E-3</v>
      </c>
      <c r="L172">
        <v>4.5164858660204591E-3</v>
      </c>
      <c r="M172">
        <v>1.9738156288935444</v>
      </c>
      <c r="N172">
        <v>4.3880308633186546E-3</v>
      </c>
      <c r="O172">
        <v>1.5215234691189337</v>
      </c>
      <c r="P172">
        <v>0.27560206769703222</v>
      </c>
      <c r="Q172">
        <v>7.6991513237843132E-3</v>
      </c>
      <c r="R172">
        <v>7.664472292195483E-2</v>
      </c>
      <c r="S172">
        <v>5.5839102731952277E-5</v>
      </c>
      <c r="T172">
        <v>7.6644722921954955E-2</v>
      </c>
      <c r="U172">
        <v>8.4610168068721528E-2</v>
      </c>
      <c r="V172">
        <v>0.33815421837549459</v>
      </c>
      <c r="W172">
        <v>0.24833351471207873</v>
      </c>
      <c r="X172">
        <v>0.30771636438516636</v>
      </c>
      <c r="Y172">
        <v>2.0992094749210898E-2</v>
      </c>
      <c r="Z172">
        <v>0.38823696347859338</v>
      </c>
    </row>
    <row r="173" spans="1:28" s="56" customFormat="1" ht="13.5" customHeight="1" x14ac:dyDescent="0.2">
      <c r="A173" s="167">
        <v>10368</v>
      </c>
      <c r="B173" s="167" t="s">
        <v>87</v>
      </c>
      <c r="C173" s="167" t="s">
        <v>79</v>
      </c>
      <c r="D173" s="172">
        <v>44083</v>
      </c>
      <c r="E173" s="170"/>
      <c r="F173" s="192">
        <v>1.22055</v>
      </c>
      <c r="G173" s="192">
        <v>10.325699999999999</v>
      </c>
      <c r="H173" t="s">
        <v>280</v>
      </c>
      <c r="I173">
        <v>9.8987433369083014E-3</v>
      </c>
      <c r="J173">
        <v>0.95996449528522854</v>
      </c>
      <c r="K173">
        <v>7.1252752341514182E-3</v>
      </c>
      <c r="L173">
        <v>6.2558509110035385E-3</v>
      </c>
      <c r="M173">
        <v>3.0134336790473268</v>
      </c>
      <c r="N173">
        <v>1.330168638966869E-2</v>
      </c>
      <c r="O173">
        <v>2.3109139470023092</v>
      </c>
      <c r="P173">
        <v>0.94908890018661762</v>
      </c>
      <c r="Q173">
        <v>7.5870128284771998E-3</v>
      </c>
      <c r="R173">
        <v>0.1472454811084464</v>
      </c>
      <c r="S173">
        <v>5.5025803616721645E-5</v>
      </c>
      <c r="T173">
        <v>0.14724548110844637</v>
      </c>
      <c r="U173">
        <v>1.4602260488886984</v>
      </c>
      <c r="V173">
        <v>0.23776936198237975</v>
      </c>
      <c r="W173">
        <v>0.17659040397484446</v>
      </c>
      <c r="X173">
        <v>0.44824211950875203</v>
      </c>
      <c r="Y173">
        <v>0.257646693558652</v>
      </c>
      <c r="Z173">
        <v>0.39657617484586527</v>
      </c>
      <c r="AA173" s="72"/>
      <c r="AB173" s="73"/>
    </row>
    <row r="174" spans="1:28" s="56" customFormat="1" x14ac:dyDescent="0.2">
      <c r="D174" s="140"/>
      <c r="E174" s="107"/>
      <c r="F174" s="182"/>
      <c r="G174" s="182"/>
      <c r="H174" s="70"/>
      <c r="I174" s="70"/>
      <c r="J174" s="72"/>
      <c r="K174" s="70"/>
      <c r="L174" s="106"/>
      <c r="M174" s="106"/>
      <c r="N174" s="106"/>
      <c r="O174" s="70"/>
      <c r="P174" s="72"/>
      <c r="Q174" s="71"/>
      <c r="R174" s="132"/>
      <c r="S174" s="175"/>
      <c r="U174" s="70"/>
      <c r="V174" s="72"/>
      <c r="W174" s="70"/>
      <c r="X174" s="72"/>
      <c r="Y174" s="71"/>
      <c r="Z174" s="72"/>
    </row>
    <row r="175" spans="1:28" s="56" customFormat="1" x14ac:dyDescent="0.2">
      <c r="A175" s="167">
        <v>10368</v>
      </c>
      <c r="B175" s="167" t="s">
        <v>87</v>
      </c>
      <c r="C175" s="167" t="s">
        <v>79</v>
      </c>
      <c r="D175" s="172">
        <v>44145</v>
      </c>
      <c r="E175" s="170"/>
      <c r="F175" s="192">
        <v>1.22055</v>
      </c>
      <c r="G175" s="192">
        <v>10.325699999999999</v>
      </c>
      <c r="H175" t="s">
        <v>290</v>
      </c>
      <c r="I175">
        <v>9.6604463231863714E-3</v>
      </c>
      <c r="J175">
        <v>10.879152546739105</v>
      </c>
      <c r="K175">
        <v>7.1701869012882908E-3</v>
      </c>
      <c r="L175">
        <v>4.2712554540333757E-2</v>
      </c>
      <c r="M175">
        <v>3.0119165040172633</v>
      </c>
      <c r="N175">
        <v>0.10973571482656588</v>
      </c>
      <c r="O175">
        <v>2.4309584336866119</v>
      </c>
      <c r="P175">
        <v>10.812272696729245</v>
      </c>
      <c r="Q175">
        <v>7.5674295740064193E-3</v>
      </c>
      <c r="R175">
        <v>0.25550173512739716</v>
      </c>
      <c r="S175">
        <v>5.4883773500383796E-5</v>
      </c>
      <c r="T175">
        <v>0.25550173512739871</v>
      </c>
      <c r="U175">
        <v>1.4502866935817156</v>
      </c>
      <c r="V175">
        <v>0.91024640263977619</v>
      </c>
      <c r="W175">
        <v>0.17102071418867582</v>
      </c>
      <c r="X175">
        <v>5.3262111143889737</v>
      </c>
      <c r="Y175">
        <v>0.24924026533036617</v>
      </c>
      <c r="Z175">
        <v>5.3889591988821453</v>
      </c>
    </row>
    <row r="176" spans="1:28" s="56" customFormat="1" x14ac:dyDescent="0.2">
      <c r="A176" s="56">
        <v>10764</v>
      </c>
      <c r="B176" s="56" t="s">
        <v>282</v>
      </c>
      <c r="C176" s="56" t="s">
        <v>250</v>
      </c>
      <c r="D176" s="140">
        <v>44145</v>
      </c>
      <c r="E176" s="107"/>
      <c r="F176" s="182">
        <v>5.4710000000000002E-2</v>
      </c>
      <c r="G176" s="182">
        <v>4.6810000000000684E-2</v>
      </c>
      <c r="H176" t="s">
        <v>291</v>
      </c>
      <c r="I176">
        <v>1.0156104320648474E-2</v>
      </c>
      <c r="J176">
        <v>1.375649051795115</v>
      </c>
      <c r="K176">
        <v>7.1465473610917091E-3</v>
      </c>
      <c r="L176">
        <v>7.7686435254902778E-2</v>
      </c>
      <c r="M176">
        <v>0.2411744532291005</v>
      </c>
      <c r="N176">
        <v>0.1230453410617694</v>
      </c>
      <c r="O176">
        <v>0.15780455920995809</v>
      </c>
      <c r="P176">
        <v>1.3939522198276726</v>
      </c>
      <c r="Q176">
        <v>6.6581463498979806E-3</v>
      </c>
      <c r="R176">
        <v>0.25372446438639351</v>
      </c>
      <c r="S176">
        <v>4.8289077899768516E-5</v>
      </c>
      <c r="T176">
        <v>0.25372446438639307</v>
      </c>
      <c r="U176">
        <v>2.4096649259973804E-2</v>
      </c>
      <c r="V176">
        <v>1.3887215899674965</v>
      </c>
      <c r="W176">
        <v>2.7065749768365085E-4</v>
      </c>
      <c r="X176">
        <v>0.33735814917156537</v>
      </c>
      <c r="Y176">
        <v>6.5253395589436317E-6</v>
      </c>
      <c r="Z176">
        <v>1.3921283513979916</v>
      </c>
    </row>
    <row r="177" spans="1:28" s="56" customFormat="1" ht="13.5" customHeight="1" x14ac:dyDescent="0.2">
      <c r="A177" s="167">
        <v>10368</v>
      </c>
      <c r="B177" s="167" t="s">
        <v>87</v>
      </c>
      <c r="C177" s="167" t="s">
        <v>79</v>
      </c>
      <c r="D177" s="172">
        <v>44145</v>
      </c>
      <c r="E177" s="170"/>
      <c r="F177" s="192">
        <v>1.22055</v>
      </c>
      <c r="G177" s="192">
        <v>10.325699999999999</v>
      </c>
      <c r="H177" t="s">
        <v>292</v>
      </c>
      <c r="I177">
        <v>8.43773473367781E-3</v>
      </c>
      <c r="J177">
        <v>12.921740296808034</v>
      </c>
      <c r="K177">
        <v>7.1685219566660048E-3</v>
      </c>
      <c r="L177">
        <v>5.8155286563982472E-2</v>
      </c>
      <c r="M177">
        <v>3.0075776537288013</v>
      </c>
      <c r="N177">
        <v>0.12600477206448851</v>
      </c>
      <c r="O177">
        <v>2.9217771572040085</v>
      </c>
      <c r="P177">
        <v>13.350094942167754</v>
      </c>
      <c r="Q177">
        <v>7.587399195312804E-3</v>
      </c>
      <c r="R177">
        <v>0.28337786605282422</v>
      </c>
      <c r="S177">
        <v>5.5028605792769154E-5</v>
      </c>
      <c r="T177">
        <v>0.28337786605282361</v>
      </c>
      <c r="U177">
        <v>1.4627148764154676</v>
      </c>
      <c r="V177">
        <v>0.79507847281951571</v>
      </c>
      <c r="W177">
        <v>0.18541418398197979</v>
      </c>
      <c r="X177">
        <v>8.7536586376955405</v>
      </c>
      <c r="Y177">
        <v>0.27704050039637973</v>
      </c>
      <c r="Z177">
        <v>9.3334056697020724</v>
      </c>
      <c r="AA177" s="72"/>
      <c r="AB177" s="73"/>
    </row>
    <row r="178" spans="1:28" s="56" customFormat="1" x14ac:dyDescent="0.2">
      <c r="A178" s="56">
        <v>10765</v>
      </c>
      <c r="B178" s="56" t="s">
        <v>283</v>
      </c>
      <c r="C178" s="56" t="s">
        <v>250</v>
      </c>
      <c r="D178" s="140">
        <v>44145</v>
      </c>
      <c r="E178" s="107"/>
      <c r="F178" s="182">
        <v>3.0200000000000001E-2</v>
      </c>
      <c r="G178" s="182">
        <v>4.2820000000000746E-2</v>
      </c>
      <c r="H178" t="s">
        <v>293</v>
      </c>
      <c r="I178">
        <v>1.0550702261787184E-2</v>
      </c>
      <c r="J178">
        <v>2.0171559186358858</v>
      </c>
      <c r="K178">
        <v>7.1611456711449207E-3</v>
      </c>
      <c r="L178">
        <v>3.7755601599893857E-2</v>
      </c>
      <c r="M178">
        <v>1.1677882473731305</v>
      </c>
      <c r="N178">
        <v>4.055364041727836E-2</v>
      </c>
      <c r="O178">
        <v>1.031011337848516</v>
      </c>
      <c r="P178">
        <v>2.1294836045339465</v>
      </c>
      <c r="Q178">
        <v>9.3230003934068554E-3</v>
      </c>
      <c r="R178">
        <v>0.2477216534037745</v>
      </c>
      <c r="S178">
        <v>6.7616280658008387E-5</v>
      </c>
      <c r="T178">
        <v>0.24772165340377425</v>
      </c>
      <c r="U178">
        <v>0.65534199102915602</v>
      </c>
      <c r="V178">
        <v>0.53595483692983215</v>
      </c>
      <c r="W178">
        <v>3.5289233520983026E-6</v>
      </c>
      <c r="X178">
        <v>0.372118510251086</v>
      </c>
      <c r="Y178">
        <v>2.3106911758339777E-6</v>
      </c>
      <c r="Z178">
        <v>0.29001233397549753</v>
      </c>
    </row>
    <row r="179" spans="1:28" s="56" customFormat="1" x14ac:dyDescent="0.2">
      <c r="A179" s="167">
        <v>10368</v>
      </c>
      <c r="B179" s="167" t="s">
        <v>87</v>
      </c>
      <c r="C179" s="167" t="s">
        <v>79</v>
      </c>
      <c r="D179" s="172">
        <v>44145</v>
      </c>
      <c r="E179" s="170"/>
      <c r="F179" s="192">
        <v>1.22055</v>
      </c>
      <c r="G179" s="192">
        <v>10.325699999999999</v>
      </c>
      <c r="H179" t="s">
        <v>294</v>
      </c>
      <c r="I179">
        <v>1.0922813767553019E-2</v>
      </c>
      <c r="J179">
        <v>6.4591828291930904</v>
      </c>
      <c r="K179">
        <v>7.1716947483799033E-3</v>
      </c>
      <c r="L179">
        <v>6.1402232877962808E-2</v>
      </c>
      <c r="M179">
        <v>3.0157149213012535</v>
      </c>
      <c r="N179">
        <v>0.13270610079332135</v>
      </c>
      <c r="O179">
        <v>2.0951772468155276</v>
      </c>
      <c r="P179">
        <v>6.3556005485163034</v>
      </c>
      <c r="Q179">
        <v>7.5683287518088461E-3</v>
      </c>
      <c r="R179">
        <v>0.32137787490825009</v>
      </c>
      <c r="S179">
        <v>5.4890294905090946E-5</v>
      </c>
      <c r="T179">
        <v>0.32137787490824976</v>
      </c>
      <c r="U179">
        <v>1.4493606342778602</v>
      </c>
      <c r="V179">
        <v>0.53853961003524553</v>
      </c>
      <c r="W179">
        <v>0.3728620933933518</v>
      </c>
      <c r="X179">
        <v>23.308685289921165</v>
      </c>
      <c r="Y179">
        <v>0.54093522814834083</v>
      </c>
      <c r="Z179">
        <v>23.158791301958246</v>
      </c>
    </row>
    <row r="180" spans="1:28" s="56" customFormat="1" ht="13.5" customHeight="1" x14ac:dyDescent="0.2">
      <c r="A180" s="56">
        <v>10766</v>
      </c>
      <c r="B180" s="56" t="s">
        <v>284</v>
      </c>
      <c r="C180" s="56" t="s">
        <v>250</v>
      </c>
      <c r="D180" s="140">
        <v>44145</v>
      </c>
      <c r="E180" s="107"/>
      <c r="F180" s="182">
        <v>2.2030000000000001E-2</v>
      </c>
      <c r="G180" s="182">
        <v>5.157000000000167E-2</v>
      </c>
      <c r="H180" t="s">
        <v>295</v>
      </c>
      <c r="I180">
        <v>1.0267994284577262E-2</v>
      </c>
      <c r="J180">
        <v>1.3651564425967395</v>
      </c>
      <c r="K180">
        <v>7.09532861055378E-3</v>
      </c>
      <c r="L180">
        <v>0.20720918415332887</v>
      </c>
      <c r="M180">
        <v>5.3230294865685278E-2</v>
      </c>
      <c r="N180">
        <v>0.60067381849295409</v>
      </c>
      <c r="O180">
        <v>4.0262482101618945E-2</v>
      </c>
      <c r="P180">
        <v>1.404460246328086</v>
      </c>
      <c r="Q180">
        <v>7.76609209245511E-3</v>
      </c>
      <c r="R180">
        <v>0.63901467882500518</v>
      </c>
      <c r="S180">
        <v>5.6324599418738683E-5</v>
      </c>
      <c r="T180">
        <v>0.63901467882500451</v>
      </c>
      <c r="U180">
        <v>7.747628911917946E-3</v>
      </c>
      <c r="V180">
        <v>1.8920610487225074</v>
      </c>
      <c r="W180">
        <v>1.7968339915842865E-4</v>
      </c>
      <c r="X180">
        <v>0.30254317464984876</v>
      </c>
      <c r="Y180">
        <v>1.398813764201114E-6</v>
      </c>
      <c r="Z180">
        <v>2.1231851446868175</v>
      </c>
      <c r="AA180" s="72"/>
      <c r="AB180" s="73"/>
    </row>
    <row r="181" spans="1:28" s="56" customFormat="1" ht="13.5" customHeight="1" x14ac:dyDescent="0.2">
      <c r="A181" s="167">
        <v>10368</v>
      </c>
      <c r="B181" s="167" t="s">
        <v>87</v>
      </c>
      <c r="C181" s="167" t="s">
        <v>79</v>
      </c>
      <c r="D181" s="172">
        <v>44145</v>
      </c>
      <c r="E181" s="170"/>
      <c r="F181" s="192">
        <v>1.22055</v>
      </c>
      <c r="G181" s="192">
        <v>10.325699999999999</v>
      </c>
      <c r="H181" t="s">
        <v>296</v>
      </c>
      <c r="I181">
        <v>1.0436846735377774E-2</v>
      </c>
      <c r="J181">
        <v>10.389765929716773</v>
      </c>
      <c r="K181">
        <v>7.1681389227976006E-3</v>
      </c>
      <c r="L181">
        <v>5.6772468377988043E-2</v>
      </c>
      <c r="M181">
        <v>3.0113575601599392</v>
      </c>
      <c r="N181">
        <v>0.10724554927931064</v>
      </c>
      <c r="O181">
        <v>2.2892727975460332</v>
      </c>
      <c r="P181">
        <v>10.811566057132138</v>
      </c>
      <c r="Q181">
        <v>7.568651933800798E-3</v>
      </c>
      <c r="R181">
        <v>0.28377169807605102</v>
      </c>
      <c r="S181">
        <v>5.4892638824789456E-5</v>
      </c>
      <c r="T181">
        <v>0.28377169807605046</v>
      </c>
      <c r="U181">
        <v>1.4550897060155565</v>
      </c>
      <c r="V181">
        <v>1.1577992854953634</v>
      </c>
      <c r="W181">
        <v>0.17464132566775326</v>
      </c>
      <c r="X181">
        <v>6.6757509206608763</v>
      </c>
      <c r="Y181">
        <v>0.25549201490731005</v>
      </c>
      <c r="Z181">
        <v>6.9314440039600012</v>
      </c>
      <c r="AA181" s="72"/>
      <c r="AB181" s="73"/>
    </row>
    <row r="182" spans="1:28" s="56" customFormat="1" x14ac:dyDescent="0.2">
      <c r="A182" s="56">
        <v>10767</v>
      </c>
      <c r="B182" s="56" t="s">
        <v>285</v>
      </c>
      <c r="C182" s="56" t="s">
        <v>250</v>
      </c>
      <c r="D182" s="140">
        <v>44145</v>
      </c>
      <c r="E182" s="107"/>
      <c r="F182" s="182">
        <v>2.707E-2</v>
      </c>
      <c r="G182" s="182">
        <v>4.4880000000000919E-2</v>
      </c>
      <c r="H182" t="s">
        <v>297</v>
      </c>
      <c r="I182">
        <v>1.0215954470981069E-2</v>
      </c>
      <c r="J182">
        <v>1.1131537601131063</v>
      </c>
      <c r="K182">
        <v>7.1190258360258789E-3</v>
      </c>
      <c r="L182">
        <v>0.16967281062245265</v>
      </c>
      <c r="M182">
        <v>6.2063499377651113E-2</v>
      </c>
      <c r="N182">
        <v>0.46926635074095152</v>
      </c>
      <c r="O182">
        <v>4.4331291454006737E-2</v>
      </c>
      <c r="P182">
        <v>1.2775948005064419</v>
      </c>
      <c r="Q182">
        <v>7.3447799536037056E-3</v>
      </c>
      <c r="R182">
        <v>0.7557602201485969</v>
      </c>
      <c r="S182">
        <v>5.3268977985391061E-5</v>
      </c>
      <c r="T182">
        <v>0.7557602201485969</v>
      </c>
      <c r="U182">
        <v>2.8303251214724847E-3</v>
      </c>
      <c r="V182">
        <v>4.1161648387844565</v>
      </c>
      <c r="W182">
        <v>3.3424815910449816E-3</v>
      </c>
      <c r="X182">
        <v>0.36243347735044074</v>
      </c>
      <c r="Y182">
        <v>9.4516041861744473E-6</v>
      </c>
      <c r="Z182">
        <v>4.1326619268665388</v>
      </c>
    </row>
    <row r="183" spans="1:28" s="56" customFormat="1" x14ac:dyDescent="0.2">
      <c r="A183" s="167">
        <v>10368</v>
      </c>
      <c r="B183" s="167" t="s">
        <v>87</v>
      </c>
      <c r="C183" s="167" t="s">
        <v>79</v>
      </c>
      <c r="D183" s="172">
        <v>44145</v>
      </c>
      <c r="E183" s="170"/>
      <c r="F183" s="192">
        <v>1.22055</v>
      </c>
      <c r="G183" s="192">
        <v>10.325699999999999</v>
      </c>
      <c r="H183" t="s">
        <v>298</v>
      </c>
      <c r="I183">
        <v>1.0117191301136703E-2</v>
      </c>
      <c r="J183">
        <v>9.8533815322605367</v>
      </c>
      <c r="K183">
        <v>7.1668469153707125E-3</v>
      </c>
      <c r="L183">
        <v>2.8604236305803922E-2</v>
      </c>
      <c r="M183">
        <v>3.0120248147159208</v>
      </c>
      <c r="N183">
        <v>9.105029926647662E-2</v>
      </c>
      <c r="O183">
        <v>2.3799730260469607</v>
      </c>
      <c r="P183">
        <v>11.007110305211354</v>
      </c>
      <c r="Q183">
        <v>7.6047805246216935E-3</v>
      </c>
      <c r="R183">
        <v>0.30109876499985688</v>
      </c>
      <c r="S183">
        <v>5.5154666158656335E-5</v>
      </c>
      <c r="T183">
        <v>0.30109876499985644</v>
      </c>
      <c r="U183">
        <v>1.4477182400390298</v>
      </c>
      <c r="V183">
        <v>0.73066749439547241</v>
      </c>
      <c r="W183">
        <v>0.1632119916260058</v>
      </c>
      <c r="X183">
        <v>7.8358021647110618</v>
      </c>
      <c r="Y183">
        <v>0.23680018971593494</v>
      </c>
      <c r="Z183">
        <v>7.7039735263210343</v>
      </c>
    </row>
    <row r="184" spans="1:28" s="56" customFormat="1" x14ac:dyDescent="0.2">
      <c r="A184" s="56">
        <v>10768</v>
      </c>
      <c r="B184" s="56" t="s">
        <v>286</v>
      </c>
      <c r="C184" s="56" t="s">
        <v>250</v>
      </c>
      <c r="D184" s="140">
        <v>44145</v>
      </c>
      <c r="E184" s="107"/>
      <c r="F184" s="182">
        <v>4.632E-2</v>
      </c>
      <c r="G184" s="182">
        <v>4.6860000000000568E-2</v>
      </c>
      <c r="H184" t="s">
        <v>299</v>
      </c>
      <c r="I184">
        <v>1.0136133807199268E-2</v>
      </c>
      <c r="J184">
        <v>1.4190530642846677</v>
      </c>
      <c r="K184">
        <v>7.1484236494330873E-3</v>
      </c>
      <c r="L184">
        <v>7.4635742014332443E-2</v>
      </c>
      <c r="M184">
        <v>0.24681808846927167</v>
      </c>
      <c r="N184">
        <v>0.13863380409765638</v>
      </c>
      <c r="O184">
        <v>0.19786596722787989</v>
      </c>
      <c r="P184">
        <v>1.5557739593093711</v>
      </c>
      <c r="Q184">
        <v>8.1046738716042017E-3</v>
      </c>
      <c r="R184">
        <v>0.32451113166214551</v>
      </c>
      <c r="S184">
        <v>5.8780208089614966E-5</v>
      </c>
      <c r="T184">
        <v>0.32451113166214129</v>
      </c>
      <c r="U184">
        <v>8.5389004133010774E-2</v>
      </c>
      <c r="V184">
        <v>0.77703409657803912</v>
      </c>
      <c r="W184">
        <v>4.3249263320399569E-5</v>
      </c>
      <c r="X184">
        <v>0.36766479061510599</v>
      </c>
      <c r="Y184">
        <v>3.6930255254523556E-6</v>
      </c>
      <c r="Z184">
        <v>0.70527692759486638</v>
      </c>
    </row>
    <row r="185" spans="1:28" s="56" customFormat="1" x14ac:dyDescent="0.2">
      <c r="A185" s="167">
        <v>10368</v>
      </c>
      <c r="B185" s="167" t="s">
        <v>87</v>
      </c>
      <c r="C185" s="167" t="s">
        <v>79</v>
      </c>
      <c r="D185" s="172">
        <v>44145</v>
      </c>
      <c r="E185" s="170"/>
      <c r="F185" s="192">
        <v>1.22055</v>
      </c>
      <c r="G185" s="192">
        <v>10.325699999999999</v>
      </c>
      <c r="H185" t="s">
        <v>300</v>
      </c>
      <c r="I185">
        <v>8.9629203928079087E-3</v>
      </c>
      <c r="J185">
        <v>12.279003537638049</v>
      </c>
      <c r="K185">
        <v>7.1638010784577499E-3</v>
      </c>
      <c r="L185">
        <v>4.5794130114883147E-2</v>
      </c>
      <c r="M185">
        <v>3.0148987097226279</v>
      </c>
      <c r="N185">
        <v>0.11902888204560974</v>
      </c>
      <c r="O185">
        <v>2.6304479157594756</v>
      </c>
      <c r="P185">
        <v>11.898146309101406</v>
      </c>
      <c r="Q185">
        <v>7.5681658566085878E-3</v>
      </c>
      <c r="R185">
        <v>0.27507484381088959</v>
      </c>
      <c r="S185">
        <v>5.4889113486329433E-5</v>
      </c>
      <c r="T185">
        <v>0.27507484381088787</v>
      </c>
      <c r="U185">
        <v>1.4530974502591549</v>
      </c>
      <c r="V185">
        <v>1.0738714258025586</v>
      </c>
      <c r="W185">
        <v>0.19071742106709086</v>
      </c>
      <c r="X185">
        <v>9.7923344942536872</v>
      </c>
      <c r="Y185">
        <v>0.27584599475714011</v>
      </c>
      <c r="Z185">
        <v>9.6869286941785528</v>
      </c>
    </row>
    <row r="186" spans="1:28" s="56" customFormat="1" x14ac:dyDescent="0.2">
      <c r="A186" s="56">
        <v>10769</v>
      </c>
      <c r="B186" s="56" t="s">
        <v>287</v>
      </c>
      <c r="C186" s="56" t="s">
        <v>250</v>
      </c>
      <c r="D186" s="140">
        <v>44145</v>
      </c>
      <c r="E186" s="107"/>
      <c r="F186" s="182">
        <v>2.9909999999999999E-2</v>
      </c>
      <c r="G186" s="182">
        <v>5.0330000000000652E-2</v>
      </c>
      <c r="H186" t="s">
        <v>301</v>
      </c>
      <c r="I186">
        <v>1.007055583657258E-2</v>
      </c>
      <c r="J186">
        <v>1.3711931215353976</v>
      </c>
      <c r="K186">
        <v>7.1444575143243027E-3</v>
      </c>
      <c r="L186">
        <v>0.12960266603069523</v>
      </c>
      <c r="M186">
        <v>9.3181595009309795E-2</v>
      </c>
      <c r="N186">
        <v>0.27285243752102872</v>
      </c>
      <c r="O186">
        <v>6.3635720305295421E-2</v>
      </c>
      <c r="P186">
        <v>1.4075791059786429</v>
      </c>
      <c r="Q186">
        <v>6.9054724733229487E-3</v>
      </c>
      <c r="R186">
        <v>0.48649734531626965</v>
      </c>
      <c r="S186">
        <v>5.0082842982883401E-5</v>
      </c>
      <c r="T186">
        <v>0.4864973453162707</v>
      </c>
      <c r="U186">
        <v>4.077470382299813E-3</v>
      </c>
      <c r="V186">
        <v>4.7326989304518774</v>
      </c>
      <c r="W186">
        <v>1.8086340773366425E-3</v>
      </c>
      <c r="X186">
        <v>0.22454366496144898</v>
      </c>
      <c r="Y186">
        <v>7.3695014308033225E-6</v>
      </c>
      <c r="Z186">
        <v>4.7025916116143271</v>
      </c>
    </row>
    <row r="187" spans="1:28" s="56" customFormat="1" x14ac:dyDescent="0.2">
      <c r="A187" s="167">
        <v>10368</v>
      </c>
      <c r="B187" s="167" t="s">
        <v>87</v>
      </c>
      <c r="C187" s="167" t="s">
        <v>79</v>
      </c>
      <c r="D187" s="172">
        <v>44145</v>
      </c>
      <c r="E187" s="170"/>
      <c r="F187" s="192">
        <v>1.22055</v>
      </c>
      <c r="G187" s="192">
        <v>10.325699999999999</v>
      </c>
      <c r="H187" t="s">
        <v>302</v>
      </c>
      <c r="I187">
        <v>1.038839868377763E-2</v>
      </c>
      <c r="J187">
        <v>8.9352103458533474</v>
      </c>
      <c r="K187">
        <v>7.1670366519942692E-3</v>
      </c>
      <c r="L187">
        <v>2.4715516270151901E-2</v>
      </c>
      <c r="M187">
        <v>3.0160520161915607</v>
      </c>
      <c r="N187">
        <v>0.11296369639053203</v>
      </c>
      <c r="O187">
        <v>2.2967479126543906</v>
      </c>
      <c r="P187">
        <v>10.02537118152321</v>
      </c>
      <c r="Q187">
        <v>7.5878118487171606E-3</v>
      </c>
      <c r="R187">
        <v>0.25198642074892991</v>
      </c>
      <c r="S187">
        <v>5.5031598615597232E-5</v>
      </c>
      <c r="T187">
        <v>0.25198642074893135</v>
      </c>
      <c r="U187">
        <v>1.4529509436178332</v>
      </c>
      <c r="V187">
        <v>0.87698536435415608</v>
      </c>
      <c r="W187">
        <v>0.16186108215424722</v>
      </c>
      <c r="X187">
        <v>5.0647848327657048</v>
      </c>
      <c r="Y187">
        <v>0.23501407380050099</v>
      </c>
      <c r="Z187">
        <v>4.3099431029248958</v>
      </c>
    </row>
    <row r="188" spans="1:28" s="56" customFormat="1" x14ac:dyDescent="0.2">
      <c r="A188" s="56">
        <v>10770</v>
      </c>
      <c r="B188" s="56" t="s">
        <v>288</v>
      </c>
      <c r="C188" s="56" t="s">
        <v>250</v>
      </c>
      <c r="D188" s="140">
        <v>44145</v>
      </c>
      <c r="E188" s="107"/>
      <c r="F188" s="182">
        <v>2.138E-2</v>
      </c>
      <c r="G188" s="182">
        <v>5.0199999999998468E-2</v>
      </c>
      <c r="H188" t="s">
        <v>303</v>
      </c>
      <c r="I188">
        <v>1.0111120326151078E-2</v>
      </c>
      <c r="J188">
        <v>1.3471446981759767</v>
      </c>
      <c r="K188">
        <v>7.1223415491791344E-3</v>
      </c>
      <c r="L188">
        <v>0.2186152436847715</v>
      </c>
      <c r="M188">
        <v>5.9914838986327899E-2</v>
      </c>
      <c r="N188">
        <v>0.50472706370703746</v>
      </c>
      <c r="O188">
        <v>4.4168596303700861E-2</v>
      </c>
      <c r="P188">
        <v>1.5119880101778551</v>
      </c>
      <c r="Q188">
        <v>7.495530115461722E-3</v>
      </c>
      <c r="R188">
        <v>0.62004629833753122</v>
      </c>
      <c r="S188">
        <v>5.4362313266234817E-5</v>
      </c>
      <c r="T188">
        <v>0.62004629833753144</v>
      </c>
      <c r="U188">
        <v>6.1867129786600909E-3</v>
      </c>
      <c r="V188">
        <v>2.563185348396853</v>
      </c>
      <c r="W188">
        <v>8.8157629690668621E-4</v>
      </c>
      <c r="X188">
        <v>0.31423380791267747</v>
      </c>
      <c r="Y188">
        <v>5.4600318057198064E-6</v>
      </c>
      <c r="Z188">
        <v>2.5488187174003465</v>
      </c>
    </row>
    <row r="189" spans="1:28" s="56" customFormat="1" x14ac:dyDescent="0.2">
      <c r="A189" s="167">
        <v>10368</v>
      </c>
      <c r="B189" s="167" t="s">
        <v>87</v>
      </c>
      <c r="C189" s="167" t="s">
        <v>79</v>
      </c>
      <c r="D189" s="172">
        <v>44145</v>
      </c>
      <c r="E189" s="170"/>
      <c r="F189" s="192">
        <v>1.22055</v>
      </c>
      <c r="G189" s="192">
        <v>10.325699999999999</v>
      </c>
      <c r="H189" t="s">
        <v>304</v>
      </c>
      <c r="I189">
        <v>8.9978920734699753E-3</v>
      </c>
      <c r="J189">
        <v>11.036844540362166</v>
      </c>
      <c r="K189">
        <v>7.1649638690149372E-3</v>
      </c>
      <c r="L189">
        <v>4.2531471927898856E-2</v>
      </c>
      <c r="M189">
        <v>3.0100265983933934</v>
      </c>
      <c r="N189">
        <v>0.17106770826551373</v>
      </c>
      <c r="O189">
        <v>2.5190292674276669</v>
      </c>
      <c r="P189">
        <v>9.7832276929578033</v>
      </c>
      <c r="Q189">
        <v>7.582562668401095E-3</v>
      </c>
      <c r="R189">
        <v>0.29632524985512149</v>
      </c>
      <c r="S189">
        <v>5.4993528248280012E-5</v>
      </c>
      <c r="T189">
        <v>0.29632524985512004</v>
      </c>
      <c r="U189">
        <v>1.4481665699887247</v>
      </c>
      <c r="V189">
        <v>0.998898097370994</v>
      </c>
      <c r="W189">
        <v>0.17014309529536209</v>
      </c>
      <c r="X189">
        <v>6.033262943742618</v>
      </c>
      <c r="Y189">
        <v>0.24630386194880854</v>
      </c>
      <c r="Z189">
        <v>5.9386878423236711</v>
      </c>
    </row>
    <row r="190" spans="1:28" s="56" customFormat="1" x14ac:dyDescent="0.2">
      <c r="A190" s="56">
        <v>10771</v>
      </c>
      <c r="B190" s="56" t="s">
        <v>289</v>
      </c>
      <c r="C190" s="56" t="s">
        <v>250</v>
      </c>
      <c r="D190" s="140">
        <v>44145</v>
      </c>
      <c r="E190" s="107"/>
      <c r="F190" s="182">
        <v>4.5249999999999999E-2</v>
      </c>
      <c r="G190" s="182">
        <v>5.0670000000000215E-2</v>
      </c>
      <c r="H190" t="s">
        <v>305</v>
      </c>
      <c r="I190">
        <v>1.0234477395632735E-2</v>
      </c>
      <c r="J190">
        <v>1.5615607315386832</v>
      </c>
      <c r="K190">
        <v>7.1508870965362658E-3</v>
      </c>
      <c r="L190">
        <v>0.11781184672390545</v>
      </c>
      <c r="M190">
        <v>0.18189815130881137</v>
      </c>
      <c r="N190">
        <v>0.17191952333659974</v>
      </c>
      <c r="O190">
        <v>0.1116086258066783</v>
      </c>
      <c r="P190">
        <v>1.5374988794517315</v>
      </c>
      <c r="Q190">
        <v>6.2974692514809706E-3</v>
      </c>
      <c r="R190">
        <v>0.41439510458432932</v>
      </c>
      <c r="S190">
        <v>4.5673220033804282E-5</v>
      </c>
      <c r="T190">
        <v>0.41439510458433038</v>
      </c>
      <c r="U190">
        <v>1.2533703259630226E-2</v>
      </c>
      <c r="V190">
        <v>1.6701867676267312</v>
      </c>
      <c r="W190">
        <v>6.5282935393379943E-4</v>
      </c>
      <c r="X190">
        <v>0.32200415598548726</v>
      </c>
      <c r="Y190">
        <v>8.1865049353178543E-6</v>
      </c>
      <c r="Z190">
        <v>1.6208884926201113</v>
      </c>
    </row>
    <row r="191" spans="1:28" s="56" customFormat="1" x14ac:dyDescent="0.2">
      <c r="A191" s="167">
        <v>10368</v>
      </c>
      <c r="B191" s="167" t="s">
        <v>87</v>
      </c>
      <c r="C191" s="167" t="s">
        <v>79</v>
      </c>
      <c r="D191" s="172">
        <v>44145</v>
      </c>
      <c r="E191" s="170"/>
      <c r="F191" s="192">
        <v>1.22055</v>
      </c>
      <c r="G191" s="192">
        <v>10.325699999999999</v>
      </c>
      <c r="H191" t="s">
        <v>306</v>
      </c>
      <c r="I191">
        <v>8.4497514884294446E-3</v>
      </c>
      <c r="J191">
        <v>12.21950329089483</v>
      </c>
      <c r="K191">
        <v>7.1671559986377737E-3</v>
      </c>
      <c r="L191">
        <v>5.3169252418014692E-2</v>
      </c>
      <c r="M191">
        <v>3.0139877641524557</v>
      </c>
      <c r="N191">
        <v>0.17643314254784945</v>
      </c>
      <c r="O191">
        <v>2.8328913672298781</v>
      </c>
      <c r="P191">
        <v>14.063476912689431</v>
      </c>
      <c r="Q191">
        <v>7.5684311258441333E-3</v>
      </c>
      <c r="R191">
        <v>0.35550181129570335</v>
      </c>
      <c r="S191">
        <v>5.4891037386181831E-5</v>
      </c>
      <c r="T191">
        <v>0.35550181129570346</v>
      </c>
      <c r="U191">
        <v>1.4565162854267537</v>
      </c>
      <c r="V191">
        <v>0.92147924705892548</v>
      </c>
      <c r="W191">
        <v>0.16560478888128949</v>
      </c>
      <c r="X191">
        <v>7.521947028608289</v>
      </c>
      <c r="Y191">
        <v>0.24145664189049221</v>
      </c>
      <c r="Z191">
        <v>7.8147296993300266</v>
      </c>
    </row>
    <row r="192" spans="1:28" s="56" customFormat="1" x14ac:dyDescent="0.2">
      <c r="D192" s="140"/>
      <c r="E192" s="107"/>
      <c r="F192" s="182"/>
      <c r="G192" s="182"/>
      <c r="H192" s="70"/>
      <c r="I192" s="70"/>
      <c r="J192" s="72"/>
      <c r="K192" s="70"/>
      <c r="L192" s="106"/>
      <c r="M192" s="106"/>
      <c r="N192" s="106"/>
      <c r="O192" s="70"/>
      <c r="P192" s="72"/>
      <c r="Q192" s="71"/>
      <c r="R192" s="132"/>
      <c r="S192" s="175"/>
      <c r="U192" s="70"/>
      <c r="V192" s="72"/>
      <c r="W192" s="70"/>
      <c r="X192" s="72"/>
      <c r="Y192" s="71"/>
      <c r="Z192" s="72"/>
    </row>
    <row r="193" spans="1:26" s="56" customFormat="1" x14ac:dyDescent="0.2">
      <c r="A193" s="167">
        <v>10368</v>
      </c>
      <c r="B193" s="167" t="s">
        <v>87</v>
      </c>
      <c r="C193" s="167" t="s">
        <v>79</v>
      </c>
      <c r="D193" s="172">
        <v>44147</v>
      </c>
      <c r="E193" s="170"/>
      <c r="F193" s="192">
        <v>1.22055</v>
      </c>
      <c r="G193" s="192">
        <v>10.325699999999999</v>
      </c>
      <c r="H193" t="s">
        <v>307</v>
      </c>
      <c r="I193">
        <v>1.0050783676785236E-2</v>
      </c>
      <c r="J193">
        <v>1.1902391894429341</v>
      </c>
      <c r="K193">
        <v>7.1594388435527621E-3</v>
      </c>
      <c r="L193">
        <v>7.1543609368757049E-3</v>
      </c>
      <c r="M193">
        <v>3.0139438019392766</v>
      </c>
      <c r="N193">
        <v>2.1069816703031853E-2</v>
      </c>
      <c r="O193">
        <v>2.2733043715711232</v>
      </c>
      <c r="P193">
        <v>1.1867548997215946</v>
      </c>
      <c r="Q193">
        <v>7.5720379199896151E-3</v>
      </c>
      <c r="R193">
        <v>0.22438432709090669</v>
      </c>
      <c r="S193">
        <v>5.4917196132821894E-5</v>
      </c>
      <c r="T193">
        <v>0.22438432709090689</v>
      </c>
      <c r="U193">
        <v>1.4660637463601809</v>
      </c>
      <c r="V193">
        <v>0.38952917414022648</v>
      </c>
      <c r="W193">
        <v>0.1654404767586915</v>
      </c>
      <c r="X193">
        <v>0.72291842444747556</v>
      </c>
      <c r="Y193">
        <v>0.24124511925656525</v>
      </c>
      <c r="Z193">
        <v>0.53371898512156835</v>
      </c>
    </row>
    <row r="194" spans="1:26" s="56" customFormat="1" x14ac:dyDescent="0.2">
      <c r="A194" s="56">
        <v>10795</v>
      </c>
      <c r="B194" s="56" t="s">
        <v>314</v>
      </c>
      <c r="C194" s="56" t="s">
        <v>317</v>
      </c>
      <c r="D194" s="140">
        <v>44147</v>
      </c>
      <c r="E194" s="107"/>
      <c r="F194" s="182">
        <v>8.7599999999999997E-2</v>
      </c>
      <c r="G194" s="182">
        <v>0.10087000000000046</v>
      </c>
      <c r="H194" t="s">
        <v>308</v>
      </c>
      <c r="I194">
        <v>1.0010832174557652E-2</v>
      </c>
      <c r="J194">
        <v>0.78010167935668429</v>
      </c>
      <c r="K194">
        <v>7.1513725373645058E-3</v>
      </c>
      <c r="L194">
        <v>5.5135339224308966E-2</v>
      </c>
      <c r="M194">
        <v>1.1694620917535492</v>
      </c>
      <c r="N194">
        <v>3.0872729448952023E-2</v>
      </c>
      <c r="O194">
        <v>1.0022720756727319</v>
      </c>
      <c r="P194">
        <v>0.88988855443059744</v>
      </c>
      <c r="Q194">
        <v>8.5946808567725665E-3</v>
      </c>
      <c r="R194">
        <v>0.20216464922912752</v>
      </c>
      <c r="S194">
        <v>6.2334047887472298E-5</v>
      </c>
      <c r="T194">
        <v>0.20216464922912775</v>
      </c>
      <c r="U194">
        <v>0.2108358848789981</v>
      </c>
      <c r="V194">
        <v>0.31950336506315297</v>
      </c>
      <c r="W194">
        <v>3.9546967662232126E-5</v>
      </c>
      <c r="X194">
        <v>0.19681627285069764</v>
      </c>
      <c r="Y194">
        <v>8.3342026355793825E-6</v>
      </c>
      <c r="Z194">
        <v>0.30229751163729213</v>
      </c>
    </row>
    <row r="195" spans="1:26" s="56" customFormat="1" x14ac:dyDescent="0.2">
      <c r="A195" s="167">
        <v>10368</v>
      </c>
      <c r="B195" s="167" t="s">
        <v>87</v>
      </c>
      <c r="C195" s="167" t="s">
        <v>79</v>
      </c>
      <c r="D195" s="172">
        <v>44147</v>
      </c>
      <c r="E195" s="170"/>
      <c r="F195" s="192">
        <v>1.22055</v>
      </c>
      <c r="G195" s="192">
        <v>10.325699999999999</v>
      </c>
      <c r="H195" t="s">
        <v>309</v>
      </c>
      <c r="I195">
        <v>9.8989624807878443E-3</v>
      </c>
      <c r="J195">
        <v>1.2997015677231851</v>
      </c>
      <c r="K195">
        <v>7.1544501878723146E-3</v>
      </c>
      <c r="L195">
        <v>8.8181060819512522E-3</v>
      </c>
      <c r="M195">
        <v>3.0138045281968</v>
      </c>
      <c r="N195">
        <v>1.4373425015503954E-2</v>
      </c>
      <c r="O195">
        <v>2.3110501205656218</v>
      </c>
      <c r="P195">
        <v>1.3363675531465962</v>
      </c>
      <c r="Q195">
        <v>7.5636997697531459E-3</v>
      </c>
      <c r="R195">
        <v>0.1510390276204352</v>
      </c>
      <c r="S195">
        <v>5.4856722606835931E-5</v>
      </c>
      <c r="T195">
        <v>0.15103902762043578</v>
      </c>
      <c r="U195">
        <v>1.463843649262671</v>
      </c>
      <c r="V195">
        <v>0.32367165962235045</v>
      </c>
      <c r="W195">
        <v>0.17113517276040421</v>
      </c>
      <c r="X195">
        <v>1.4519585780909885</v>
      </c>
      <c r="Y195">
        <v>0.25058159203835861</v>
      </c>
      <c r="Z195">
        <v>1.3812889740166818</v>
      </c>
    </row>
    <row r="196" spans="1:26" s="56" customFormat="1" x14ac:dyDescent="0.2">
      <c r="A196" s="56">
        <v>10796</v>
      </c>
      <c r="B196" s="56" t="s">
        <v>315</v>
      </c>
      <c r="C196" s="56" t="s">
        <v>317</v>
      </c>
      <c r="D196" s="140">
        <v>44147</v>
      </c>
      <c r="E196" s="107"/>
      <c r="F196" s="182">
        <v>9.9909999999999999E-2</v>
      </c>
      <c r="G196" s="182">
        <v>0.10299999999999976</v>
      </c>
      <c r="H196" t="s">
        <v>310</v>
      </c>
      <c r="I196">
        <v>1.0130028566682783E-2</v>
      </c>
      <c r="J196">
        <v>0.94717938045641614</v>
      </c>
      <c r="K196">
        <v>7.1425404951958142E-3</v>
      </c>
      <c r="L196">
        <v>2.636139944389505E-2</v>
      </c>
      <c r="M196">
        <v>0.90581882897070742</v>
      </c>
      <c r="N196">
        <v>3.4373047213120768E-2</v>
      </c>
      <c r="O196">
        <v>0.77887183373056457</v>
      </c>
      <c r="P196">
        <v>0.94399043777892644</v>
      </c>
      <c r="Q196">
        <v>8.6991676516353852E-3</v>
      </c>
      <c r="R196">
        <v>0.36719041338104852</v>
      </c>
      <c r="S196">
        <v>6.3091852043685413E-5</v>
      </c>
      <c r="T196">
        <v>0.36719041338104791</v>
      </c>
      <c r="U196">
        <v>0.24367406890608606</v>
      </c>
      <c r="V196">
        <v>0.39121675466267891</v>
      </c>
      <c r="W196">
        <v>8.6823799820867569E-5</v>
      </c>
      <c r="X196">
        <v>0.18813506880897815</v>
      </c>
      <c r="Y196">
        <v>2.1153822571391927E-5</v>
      </c>
      <c r="Z196">
        <v>0.35605449243254228</v>
      </c>
    </row>
    <row r="197" spans="1:26" s="56" customFormat="1" x14ac:dyDescent="0.2">
      <c r="A197" s="167">
        <v>10368</v>
      </c>
      <c r="B197" s="167" t="s">
        <v>87</v>
      </c>
      <c r="C197" s="167" t="s">
        <v>79</v>
      </c>
      <c r="D197" s="172">
        <v>44147</v>
      </c>
      <c r="E197" s="170"/>
      <c r="F197" s="192">
        <v>1.22055</v>
      </c>
      <c r="G197" s="192">
        <v>10.325699999999999</v>
      </c>
      <c r="H197" t="s">
        <v>311</v>
      </c>
      <c r="I197">
        <v>1.0016227803413326E-2</v>
      </c>
      <c r="J197">
        <v>1.1413141485995668</v>
      </c>
      <c r="K197">
        <v>7.1498080638260405E-3</v>
      </c>
      <c r="L197">
        <v>9.2695087148008514E-3</v>
      </c>
      <c r="M197">
        <v>3.0140396054539864</v>
      </c>
      <c r="N197">
        <v>1.6286638937392361E-2</v>
      </c>
      <c r="O197">
        <v>2.2764208582343901</v>
      </c>
      <c r="P197">
        <v>1.2247200172232311</v>
      </c>
      <c r="Q197">
        <v>7.5575541672398749E-3</v>
      </c>
      <c r="R197">
        <v>0.1927769461601937</v>
      </c>
      <c r="S197">
        <v>5.481215082019912E-5</v>
      </c>
      <c r="T197">
        <v>0.19277694616019544</v>
      </c>
      <c r="U197">
        <v>1.4615280422570147</v>
      </c>
      <c r="V197">
        <v>0.24140596562327857</v>
      </c>
      <c r="W197">
        <v>0.16654496245986342</v>
      </c>
      <c r="X197">
        <v>0.77141885992251458</v>
      </c>
      <c r="Y197">
        <v>0.24363459444602073</v>
      </c>
      <c r="Z197">
        <v>0.69498576830715497</v>
      </c>
    </row>
    <row r="198" spans="1:26" s="56" customFormat="1" x14ac:dyDescent="0.2">
      <c r="A198" s="56">
        <v>10797</v>
      </c>
      <c r="B198" s="56" t="s">
        <v>316</v>
      </c>
      <c r="C198" s="56" t="s">
        <v>317</v>
      </c>
      <c r="D198" s="140">
        <v>44147</v>
      </c>
      <c r="E198" s="107"/>
      <c r="F198" s="182">
        <v>9.2289999999999997E-2</v>
      </c>
      <c r="G198" s="182">
        <v>9.8959999999999937E-2</v>
      </c>
      <c r="H198" t="s">
        <v>312</v>
      </c>
      <c r="I198">
        <v>1.0359353060961328E-2</v>
      </c>
      <c r="J198">
        <v>0.82418076210384861</v>
      </c>
      <c r="K198">
        <v>7.1446762935820024E-3</v>
      </c>
      <c r="L198">
        <v>4.6053536963932854E-3</v>
      </c>
      <c r="M198">
        <v>4.7663783557963741</v>
      </c>
      <c r="N198">
        <v>1.3070556855978866E-2</v>
      </c>
      <c r="O198">
        <v>3.9338164967239702</v>
      </c>
      <c r="P198">
        <v>0.83319617254736267</v>
      </c>
      <c r="Q198">
        <v>8.5429019284099187E-3</v>
      </c>
      <c r="R198">
        <v>0.11496206478529808</v>
      </c>
      <c r="S198">
        <v>6.195851443208217E-5</v>
      </c>
      <c r="T198">
        <v>0.11496206478529823</v>
      </c>
      <c r="U198">
        <v>1.5881222856869244</v>
      </c>
      <c r="V198">
        <v>0.20263101515166057</v>
      </c>
      <c r="W198">
        <v>7.8112814675741476E-6</v>
      </c>
      <c r="X198">
        <v>0.19805437023632755</v>
      </c>
      <c r="Y198">
        <v>1.2410345858179928E-5</v>
      </c>
      <c r="Z198">
        <v>0.10087031811849984</v>
      </c>
    </row>
    <row r="199" spans="1:26" s="56" customFormat="1" x14ac:dyDescent="0.2">
      <c r="A199" s="167">
        <v>10368</v>
      </c>
      <c r="B199" s="167" t="s">
        <v>87</v>
      </c>
      <c r="C199" s="167" t="s">
        <v>79</v>
      </c>
      <c r="D199" s="172">
        <v>44147</v>
      </c>
      <c r="E199" s="170"/>
      <c r="F199" s="192">
        <v>1.22055</v>
      </c>
      <c r="G199" s="192">
        <v>10.325699999999999</v>
      </c>
      <c r="H199" t="s">
        <v>313</v>
      </c>
      <c r="I199">
        <v>1.0013659222134468E-2</v>
      </c>
      <c r="J199">
        <v>1.3213266675548416</v>
      </c>
      <c r="K199">
        <v>7.1486140609932653E-3</v>
      </c>
      <c r="L199">
        <v>7.9075840258306645E-3</v>
      </c>
      <c r="M199">
        <v>3.013289233962436</v>
      </c>
      <c r="N199">
        <v>2.270215516784433E-2</v>
      </c>
      <c r="O199">
        <v>2.2722659041373907</v>
      </c>
      <c r="P199">
        <v>1.5190597471570184</v>
      </c>
      <c r="Q199">
        <v>7.5709441007902264E-3</v>
      </c>
      <c r="R199">
        <v>0.21678112189798251</v>
      </c>
      <c r="S199">
        <v>5.4909263065906304E-5</v>
      </c>
      <c r="T199">
        <v>0.21678112189798215</v>
      </c>
      <c r="U199">
        <v>1.4649025680278493</v>
      </c>
      <c r="V199">
        <v>0.30493232207167775</v>
      </c>
      <c r="W199">
        <v>0.16992303546446091</v>
      </c>
      <c r="X199">
        <v>2.9363558341361791</v>
      </c>
      <c r="Y199">
        <v>0.24873497686475718</v>
      </c>
      <c r="Z199">
        <v>2.9987744095971673</v>
      </c>
    </row>
    <row r="200" spans="1:26" s="56" customFormat="1" x14ac:dyDescent="0.2">
      <c r="D200" s="140"/>
      <c r="E200" s="107"/>
      <c r="F200" s="182"/>
      <c r="G200" s="182"/>
      <c r="H200" s="70"/>
      <c r="I200" s="70"/>
      <c r="J200" s="72"/>
      <c r="K200" s="70"/>
      <c r="L200" s="106"/>
      <c r="M200" s="106"/>
      <c r="N200" s="106"/>
      <c r="O200" s="70"/>
      <c r="P200" s="72"/>
      <c r="Q200" s="71"/>
      <c r="R200" s="132"/>
      <c r="S200" s="175"/>
      <c r="U200" s="70"/>
      <c r="V200" s="72"/>
      <c r="W200" s="70"/>
      <c r="X200" s="72"/>
      <c r="Y200" s="71"/>
      <c r="Z200" s="72"/>
    </row>
    <row r="201" spans="1:26" s="56" customFormat="1" x14ac:dyDescent="0.2">
      <c r="A201" s="167">
        <v>10368</v>
      </c>
      <c r="B201" s="167" t="s">
        <v>87</v>
      </c>
      <c r="C201" s="167" t="s">
        <v>79</v>
      </c>
      <c r="D201" s="172">
        <v>44154</v>
      </c>
      <c r="E201" s="170"/>
      <c r="F201" s="192">
        <v>1.22055</v>
      </c>
      <c r="G201" s="192">
        <v>10.325699999999999</v>
      </c>
      <c r="H201" s="195" t="s">
        <v>318</v>
      </c>
      <c r="I201">
        <v>9.5612246369230717E-3</v>
      </c>
      <c r="J201">
        <v>3.8525994195226509</v>
      </c>
      <c r="K201">
        <v>7.1421372637131822E-3</v>
      </c>
      <c r="L201">
        <v>1.4318173815538335E-2</v>
      </c>
      <c r="M201">
        <v>3.0141617087410713</v>
      </c>
      <c r="N201">
        <v>2.5018735211712093E-2</v>
      </c>
      <c r="O201">
        <v>2.3968215289343004</v>
      </c>
      <c r="P201">
        <v>3.851579357695349</v>
      </c>
      <c r="Q201">
        <v>7.586941514717155E-3</v>
      </c>
      <c r="R201">
        <v>0.36502453012193908</v>
      </c>
      <c r="S201">
        <v>5.5025286404342546E-5</v>
      </c>
      <c r="T201">
        <v>0.36502453012193864</v>
      </c>
      <c r="U201">
        <v>1.4568971172120997</v>
      </c>
      <c r="V201">
        <v>0.36551412906680281</v>
      </c>
      <c r="W201">
        <v>0.16792724119913649</v>
      </c>
      <c r="X201">
        <v>1.2432577692571924</v>
      </c>
      <c r="Y201">
        <v>0.24458057365612298</v>
      </c>
      <c r="Z201">
        <v>1.2626128451675531</v>
      </c>
    </row>
    <row r="202" spans="1:26" s="56" customFormat="1" x14ac:dyDescent="0.2">
      <c r="A202" s="56">
        <v>10808</v>
      </c>
      <c r="B202" s="56" t="s">
        <v>333</v>
      </c>
      <c r="C202" s="56" t="s">
        <v>250</v>
      </c>
      <c r="D202" s="140">
        <v>44154</v>
      </c>
      <c r="E202" s="107"/>
      <c r="F202" s="182">
        <v>8.7190000000000004E-2</v>
      </c>
      <c r="G202" s="182">
        <v>0.1033400000000011</v>
      </c>
      <c r="H202" s="195" t="s">
        <v>319</v>
      </c>
      <c r="I202">
        <v>1.0054523548561504E-2</v>
      </c>
      <c r="J202">
        <v>0.71469467719466195</v>
      </c>
      <c r="K202">
        <v>7.1409596064228873E-3</v>
      </c>
      <c r="L202">
        <v>0.10482595239787967</v>
      </c>
      <c r="M202">
        <v>0.66257048873188851</v>
      </c>
      <c r="N202">
        <v>8.653560431644472E-2</v>
      </c>
      <c r="O202">
        <v>0.93170976049088217</v>
      </c>
      <c r="P202">
        <v>0.76941691483207908</v>
      </c>
      <c r="Q202">
        <v>1.4130087678985822E-2</v>
      </c>
      <c r="R202">
        <v>0.239728386797668</v>
      </c>
      <c r="S202">
        <v>1.0248031040524672E-4</v>
      </c>
      <c r="T202">
        <v>0.23972838679766723</v>
      </c>
      <c r="U202">
        <v>4.1417404877093285E-2</v>
      </c>
      <c r="V202">
        <v>0.81437807933062833</v>
      </c>
      <c r="W202">
        <v>2.96202853685631E-2</v>
      </c>
      <c r="X202">
        <v>0.26127287501613633</v>
      </c>
      <c r="Y202">
        <v>1.2262140872568662E-3</v>
      </c>
      <c r="Z202">
        <v>0.8966045771575426</v>
      </c>
    </row>
    <row r="203" spans="1:26" s="56" customFormat="1" x14ac:dyDescent="0.2">
      <c r="A203" s="167">
        <v>10368</v>
      </c>
      <c r="B203" s="167" t="s">
        <v>87</v>
      </c>
      <c r="C203" s="167" t="s">
        <v>79</v>
      </c>
      <c r="D203" s="172">
        <v>44154</v>
      </c>
      <c r="E203" s="170"/>
      <c r="F203" s="192">
        <v>1.22055</v>
      </c>
      <c r="G203" s="192">
        <v>10.325699999999999</v>
      </c>
      <c r="H203" s="195" t="s">
        <v>320</v>
      </c>
      <c r="I203">
        <v>1.0276644313659706E-2</v>
      </c>
      <c r="J203">
        <v>2.6477240801431305</v>
      </c>
      <c r="K203">
        <v>7.1424392050809006E-3</v>
      </c>
      <c r="L203">
        <v>1.1475280573254337E-2</v>
      </c>
      <c r="M203">
        <v>3.0128906645001674</v>
      </c>
      <c r="N203">
        <v>3.4485020491287328E-2</v>
      </c>
      <c r="O203">
        <v>2.2278549156121481</v>
      </c>
      <c r="P203">
        <v>2.6870825022045084</v>
      </c>
      <c r="Q203">
        <v>7.5647240358790247E-3</v>
      </c>
      <c r="R203">
        <v>0.3713991300488258</v>
      </c>
      <c r="S203">
        <v>5.4864151230981963E-5</v>
      </c>
      <c r="T203">
        <v>0.37139913004882541</v>
      </c>
      <c r="U203">
        <v>1.4561447554226463</v>
      </c>
      <c r="V203">
        <v>0.32220618220155595</v>
      </c>
      <c r="W203">
        <v>0.16630269957857807</v>
      </c>
      <c r="X203">
        <v>1.3450477038051141</v>
      </c>
      <c r="Y203">
        <v>0.24226379434899362</v>
      </c>
      <c r="Z203">
        <v>1.3383406422685091</v>
      </c>
    </row>
    <row r="204" spans="1:26" s="56" customFormat="1" x14ac:dyDescent="0.2">
      <c r="A204" s="56">
        <v>10809</v>
      </c>
      <c r="B204" s="56" t="s">
        <v>334</v>
      </c>
      <c r="C204" s="56" t="s">
        <v>250</v>
      </c>
      <c r="D204" s="140">
        <v>44154</v>
      </c>
      <c r="E204" s="107"/>
      <c r="F204" s="182">
        <v>9.8330000000000001E-2</v>
      </c>
      <c r="G204" s="182">
        <v>0.10013999999999967</v>
      </c>
      <c r="H204" s="195" t="s">
        <v>321</v>
      </c>
      <c r="I204">
        <v>1.0105657724118811E-2</v>
      </c>
      <c r="J204">
        <v>0.67513674420119407</v>
      </c>
      <c r="K204">
        <v>7.1365910493136567E-3</v>
      </c>
      <c r="L204">
        <v>7.9486528261034334E-2</v>
      </c>
      <c r="M204">
        <v>0.72556988032820968</v>
      </c>
      <c r="N204">
        <v>0.10534990020135684</v>
      </c>
      <c r="O204">
        <v>0.95221383623272027</v>
      </c>
      <c r="P204">
        <v>0.67549948330552734</v>
      </c>
      <c r="Q204">
        <v>1.3219345991282605E-2</v>
      </c>
      <c r="R204">
        <v>0.25399427191884455</v>
      </c>
      <c r="S204">
        <v>9.5875037106509244E-5</v>
      </c>
      <c r="T204">
        <v>0.2539942719188451</v>
      </c>
      <c r="U204">
        <v>7.8444762974555216E-2</v>
      </c>
      <c r="V204">
        <v>0.52332023039305198</v>
      </c>
      <c r="W204">
        <v>1.2232203979060203E-3</v>
      </c>
      <c r="X204">
        <v>0.26616134450527107</v>
      </c>
      <c r="Y204">
        <v>9.5972082204163434E-5</v>
      </c>
      <c r="Z204">
        <v>0.52899260291542316</v>
      </c>
    </row>
    <row r="205" spans="1:26" s="56" customFormat="1" x14ac:dyDescent="0.2">
      <c r="A205" s="167">
        <v>10368</v>
      </c>
      <c r="B205" s="167" t="s">
        <v>87</v>
      </c>
      <c r="C205" s="167" t="s">
        <v>79</v>
      </c>
      <c r="D205" s="172">
        <v>44154</v>
      </c>
      <c r="E205" s="170"/>
      <c r="F205" s="192">
        <v>1.22055</v>
      </c>
      <c r="G205" s="192">
        <v>10.325699999999999</v>
      </c>
      <c r="H205" s="195" t="s">
        <v>322</v>
      </c>
      <c r="I205">
        <v>1.0186233917767214E-2</v>
      </c>
      <c r="J205">
        <v>2.4614181378766609</v>
      </c>
      <c r="K205">
        <v>7.1418740024187998E-3</v>
      </c>
      <c r="L205">
        <v>1.4380442414908273E-2</v>
      </c>
      <c r="M205">
        <v>3.0154993304519668</v>
      </c>
      <c r="N205">
        <v>4.1260801634391601E-2</v>
      </c>
      <c r="O205">
        <v>2.2535742801438463</v>
      </c>
      <c r="P205">
        <v>2.6095651808748168</v>
      </c>
      <c r="Q205">
        <v>7.5663667159604027E-3</v>
      </c>
      <c r="R205">
        <v>0.556211517478716</v>
      </c>
      <c r="S205">
        <v>5.4876064983285613E-5</v>
      </c>
      <c r="T205">
        <v>0.55621151747871633</v>
      </c>
      <c r="U205">
        <v>1.4589959949580342</v>
      </c>
      <c r="V205">
        <v>0.42217869701492533</v>
      </c>
      <c r="W205">
        <v>0.16687812053318951</v>
      </c>
      <c r="X205">
        <v>1.3387386095940961</v>
      </c>
      <c r="Y205">
        <v>0.24283541916205401</v>
      </c>
      <c r="Z205">
        <v>1.2679954736398908</v>
      </c>
    </row>
    <row r="206" spans="1:26" s="56" customFormat="1" x14ac:dyDescent="0.2">
      <c r="A206" s="56">
        <v>10810</v>
      </c>
      <c r="B206" s="56" t="s">
        <v>335</v>
      </c>
      <c r="C206" s="56" t="s">
        <v>250</v>
      </c>
      <c r="D206" s="140">
        <v>44154</v>
      </c>
      <c r="E206" s="107"/>
      <c r="F206" s="182">
        <v>0.10577</v>
      </c>
      <c r="G206" s="182">
        <v>0.10280999999999985</v>
      </c>
      <c r="H206" s="195" t="s">
        <v>323</v>
      </c>
      <c r="I206">
        <v>9.9920335586805662E-3</v>
      </c>
      <c r="J206">
        <v>0.40137317477623941</v>
      </c>
      <c r="K206">
        <v>7.1444356274324517E-3</v>
      </c>
      <c r="L206">
        <v>8.1667875139366256E-2</v>
      </c>
      <c r="M206">
        <v>0.86593359012598881</v>
      </c>
      <c r="N206">
        <v>7.1287999316816314E-2</v>
      </c>
      <c r="O206">
        <v>1.4835406209907922</v>
      </c>
      <c r="P206">
        <v>0.46625278619463029</v>
      </c>
      <c r="Q206">
        <v>1.7124608314016729E-2</v>
      </c>
      <c r="R206">
        <v>0.15022316000164809</v>
      </c>
      <c r="S206">
        <v>1.2419846326917219E-4</v>
      </c>
      <c r="T206">
        <v>0.15022316000164632</v>
      </c>
      <c r="U206">
        <v>0.11624360847111483</v>
      </c>
      <c r="V206">
        <v>0.62903727398990172</v>
      </c>
      <c r="W206">
        <v>4.5653383705307879E-3</v>
      </c>
      <c r="X206">
        <v>0.42471236077118429</v>
      </c>
      <c r="Y206">
        <v>5.3082834998148152E-4</v>
      </c>
      <c r="Z206">
        <v>0.52930121936160301</v>
      </c>
    </row>
    <row r="207" spans="1:26" s="56" customFormat="1" x14ac:dyDescent="0.2">
      <c r="A207" s="167">
        <v>10368</v>
      </c>
      <c r="B207" s="167" t="s">
        <v>87</v>
      </c>
      <c r="C207" s="167" t="s">
        <v>79</v>
      </c>
      <c r="D207" s="172">
        <v>44154</v>
      </c>
      <c r="E207" s="170"/>
      <c r="F207" s="192">
        <v>1.22055</v>
      </c>
      <c r="G207" s="192">
        <v>10.325699999999999</v>
      </c>
      <c r="H207" s="195" t="s">
        <v>324</v>
      </c>
      <c r="I207">
        <v>9.8285336002591137E-3</v>
      </c>
      <c r="J207">
        <v>3.2945995917470543</v>
      </c>
      <c r="K207">
        <v>7.1427106727072259E-3</v>
      </c>
      <c r="L207">
        <v>1.8327538411970684E-2</v>
      </c>
      <c r="M207">
        <v>3.0137859910717704</v>
      </c>
      <c r="N207">
        <v>2.6599726633096635E-2</v>
      </c>
      <c r="O207">
        <v>2.3274097291702773</v>
      </c>
      <c r="P207">
        <v>2.9099248139300817</v>
      </c>
      <c r="Q207">
        <v>7.588803981674979E-3</v>
      </c>
      <c r="R207">
        <v>0.44386260212064477</v>
      </c>
      <c r="S207">
        <v>5.5038794189735911E-5</v>
      </c>
      <c r="T207">
        <v>0.44386260212064416</v>
      </c>
      <c r="U207">
        <v>1.4569445916527608</v>
      </c>
      <c r="V207">
        <v>0.58414679300658257</v>
      </c>
      <c r="W207">
        <v>0.16855249378472095</v>
      </c>
      <c r="X207">
        <v>3.372515669832886</v>
      </c>
      <c r="Y207">
        <v>0.24354516494407216</v>
      </c>
      <c r="Z207">
        <v>3.0988124968149156</v>
      </c>
    </row>
    <row r="208" spans="1:26" s="56" customFormat="1" x14ac:dyDescent="0.2">
      <c r="A208" s="56">
        <v>10811</v>
      </c>
      <c r="B208" s="56" t="s">
        <v>336</v>
      </c>
      <c r="C208" s="56" t="s">
        <v>250</v>
      </c>
      <c r="D208" s="140">
        <v>44154</v>
      </c>
      <c r="E208" s="107"/>
      <c r="F208" s="182">
        <v>0.11128</v>
      </c>
      <c r="G208" s="182">
        <v>0.10223000000000049</v>
      </c>
      <c r="H208" s="195" t="s">
        <v>325</v>
      </c>
      <c r="I208">
        <v>1.0164085731937949E-2</v>
      </c>
      <c r="J208">
        <v>0.58542417993596507</v>
      </c>
      <c r="K208">
        <v>7.1366723296459565E-3</v>
      </c>
      <c r="L208">
        <v>0.10981236341160534</v>
      </c>
      <c r="M208">
        <v>0.83251667018936493</v>
      </c>
      <c r="N208">
        <v>8.6644948909926009E-2</v>
      </c>
      <c r="O208">
        <v>1.0874719068883694</v>
      </c>
      <c r="P208">
        <v>0.57240749416419656</v>
      </c>
      <c r="Q208">
        <v>1.3300824601168396E-2</v>
      </c>
      <c r="R208">
        <v>0.24491931002822787</v>
      </c>
      <c r="S208">
        <v>9.6465971389592399E-5</v>
      </c>
      <c r="T208">
        <v>0.24491931002822731</v>
      </c>
      <c r="U208">
        <v>6.3900625707833947E-2</v>
      </c>
      <c r="V208">
        <v>1.0234023291398675</v>
      </c>
      <c r="W208">
        <v>8.7390575262653314E-3</v>
      </c>
      <c r="X208">
        <v>0.3340891244118907</v>
      </c>
      <c r="Y208">
        <v>5.5926561996645305E-4</v>
      </c>
      <c r="Z208">
        <v>0.9349513123205776</v>
      </c>
    </row>
    <row r="209" spans="1:26" s="56" customFormat="1" x14ac:dyDescent="0.2">
      <c r="A209" s="167">
        <v>10368</v>
      </c>
      <c r="B209" s="167" t="s">
        <v>87</v>
      </c>
      <c r="C209" s="167" t="s">
        <v>79</v>
      </c>
      <c r="D209" s="172">
        <v>44154</v>
      </c>
      <c r="E209" s="170"/>
      <c r="F209" s="192">
        <v>1.22055</v>
      </c>
      <c r="G209" s="192">
        <v>10.325699999999999</v>
      </c>
      <c r="H209" s="195" t="s">
        <v>326</v>
      </c>
      <c r="I209">
        <v>1.0237508023690544E-2</v>
      </c>
      <c r="J209">
        <v>2.4158363471704969</v>
      </c>
      <c r="K209">
        <v>7.1444819798285345E-3</v>
      </c>
      <c r="L209">
        <v>1.5242248911369466E-2</v>
      </c>
      <c r="M209">
        <v>3.0133663098236263</v>
      </c>
      <c r="N209">
        <v>2.783842463660845E-2</v>
      </c>
      <c r="O209">
        <v>2.2269579422248582</v>
      </c>
      <c r="P209">
        <v>2.3903737187240246</v>
      </c>
      <c r="Q209">
        <v>7.5809600292999109E-3</v>
      </c>
      <c r="R209">
        <v>0.50388723334818397</v>
      </c>
      <c r="S209">
        <v>5.4981904898426245E-5</v>
      </c>
      <c r="T209">
        <v>0.50388723334818331</v>
      </c>
      <c r="U209">
        <v>1.4581569027144752</v>
      </c>
      <c r="V209">
        <v>0.59665470386260944</v>
      </c>
      <c r="W209">
        <v>0.16762063873386063</v>
      </c>
      <c r="X209">
        <v>1.3550766640535139</v>
      </c>
      <c r="Y209">
        <v>0.24556294167342688</v>
      </c>
      <c r="Z209">
        <v>1.5089256284365904</v>
      </c>
    </row>
    <row r="210" spans="1:26" s="56" customFormat="1" x14ac:dyDescent="0.2">
      <c r="A210" s="56">
        <v>10812</v>
      </c>
      <c r="B210" s="56" t="s">
        <v>337</v>
      </c>
      <c r="C210" s="56" t="s">
        <v>250</v>
      </c>
      <c r="D210" s="140">
        <v>44154</v>
      </c>
      <c r="E210" s="107"/>
      <c r="F210" s="182">
        <v>0.11705</v>
      </c>
      <c r="G210" s="182">
        <v>0.10224000000000011</v>
      </c>
      <c r="H210" s="195" t="s">
        <v>327</v>
      </c>
      <c r="I210">
        <v>1.0048355843389162E-2</v>
      </c>
      <c r="J210">
        <v>0.51433180290648195</v>
      </c>
      <c r="K210">
        <v>7.1378962043903973E-3</v>
      </c>
      <c r="L210">
        <v>8.1710494559221095E-2</v>
      </c>
      <c r="M210">
        <v>0.5398353405410804</v>
      </c>
      <c r="N210">
        <v>6.5234464801254943E-2</v>
      </c>
      <c r="O210">
        <v>0.70053837378226735</v>
      </c>
      <c r="P210">
        <v>0.58912016333739992</v>
      </c>
      <c r="Q210">
        <v>1.3042762114330335E-2</v>
      </c>
      <c r="R210">
        <v>0.25821218087703501</v>
      </c>
      <c r="S210">
        <v>9.4594339425521539E-5</v>
      </c>
      <c r="T210">
        <v>0.25821218087703546</v>
      </c>
      <c r="U210">
        <v>3.1859832986493308E-2</v>
      </c>
      <c r="V210">
        <v>0.86961070934654239</v>
      </c>
      <c r="W210">
        <v>4.8798837576855955E-3</v>
      </c>
      <c r="X210">
        <v>0.33506059166589119</v>
      </c>
      <c r="Y210">
        <v>1.5610541301393715E-4</v>
      </c>
      <c r="Z210">
        <v>0.77147441860771915</v>
      </c>
    </row>
    <row r="211" spans="1:26" s="56" customFormat="1" x14ac:dyDescent="0.2">
      <c r="A211" s="167">
        <v>10368</v>
      </c>
      <c r="B211" s="167" t="s">
        <v>87</v>
      </c>
      <c r="C211" s="167" t="s">
        <v>79</v>
      </c>
      <c r="D211" s="172">
        <v>44154</v>
      </c>
      <c r="E211" s="170"/>
      <c r="F211" s="192">
        <v>1.22055</v>
      </c>
      <c r="G211" s="192">
        <v>10.325699999999999</v>
      </c>
      <c r="H211" s="195" t="s">
        <v>328</v>
      </c>
      <c r="I211">
        <v>9.9262687268913338E-3</v>
      </c>
      <c r="J211">
        <v>3.4081402472250262</v>
      </c>
      <c r="K211">
        <v>7.1448517021610531E-3</v>
      </c>
      <c r="L211">
        <v>1.5480628550520778E-2</v>
      </c>
      <c r="M211">
        <v>3.0130776462213649</v>
      </c>
      <c r="N211">
        <v>2.3944020518942739E-2</v>
      </c>
      <c r="O211">
        <v>2.3151962490165356</v>
      </c>
      <c r="P211">
        <v>3.5027970316222414</v>
      </c>
      <c r="Q211">
        <v>7.574494732588595E-3</v>
      </c>
      <c r="R211">
        <v>0.42553525060671071</v>
      </c>
      <c r="S211">
        <v>5.4935014487772759E-5</v>
      </c>
      <c r="T211">
        <v>0.42553525060671071</v>
      </c>
      <c r="U211">
        <v>1.4555399480966746</v>
      </c>
      <c r="V211">
        <v>0.57474501306620185</v>
      </c>
      <c r="W211">
        <v>0.16429546638264153</v>
      </c>
      <c r="X211">
        <v>1.4164569122374944</v>
      </c>
      <c r="Y211">
        <v>0.23910634529452524</v>
      </c>
      <c r="Z211">
        <v>1.4118872984055155</v>
      </c>
    </row>
    <row r="212" spans="1:26" s="56" customFormat="1" x14ac:dyDescent="0.2">
      <c r="A212" s="56">
        <v>10813</v>
      </c>
      <c r="B212" s="56" t="s">
        <v>338</v>
      </c>
      <c r="C212" s="56" t="s">
        <v>250</v>
      </c>
      <c r="D212" s="140">
        <v>44154</v>
      </c>
      <c r="E212" s="107"/>
      <c r="F212" s="182">
        <v>0.1202</v>
      </c>
      <c r="G212" s="182">
        <v>0.10241999999999862</v>
      </c>
      <c r="H212" s="195" t="s">
        <v>329</v>
      </c>
      <c r="I212">
        <v>1.0083949722430399E-2</v>
      </c>
      <c r="J212">
        <v>0.6100790445610772</v>
      </c>
      <c r="K212">
        <v>7.1411380948812591E-3</v>
      </c>
      <c r="L212">
        <v>0.10954053207388587</v>
      </c>
      <c r="M212">
        <v>0.77087207960668946</v>
      </c>
      <c r="N212">
        <v>6.9212431122424783E-2</v>
      </c>
      <c r="O212">
        <v>0.85489441073726891</v>
      </c>
      <c r="P212">
        <v>0.68241134199232689</v>
      </c>
      <c r="Q212">
        <v>1.1193731494240692E-2</v>
      </c>
      <c r="R212">
        <v>0.28366769140896791</v>
      </c>
      <c r="S212">
        <v>8.1184002830271689E-5</v>
      </c>
      <c r="T212">
        <v>0.28366769140896841</v>
      </c>
      <c r="U212">
        <v>3.0313799021342274E-2</v>
      </c>
      <c r="V212">
        <v>1.2623600576004739</v>
      </c>
      <c r="W212">
        <v>5.8683794385920064E-2</v>
      </c>
      <c r="X212">
        <v>0.48155408968994629</v>
      </c>
      <c r="Y212">
        <v>1.7738979405684222E-3</v>
      </c>
      <c r="Z212">
        <v>1.2237170933616719</v>
      </c>
    </row>
    <row r="213" spans="1:26" s="56" customFormat="1" x14ac:dyDescent="0.2">
      <c r="A213" s="167">
        <v>10368</v>
      </c>
      <c r="B213" s="167" t="s">
        <v>87</v>
      </c>
      <c r="C213" s="167" t="s">
        <v>79</v>
      </c>
      <c r="D213" s="172">
        <v>44154</v>
      </c>
      <c r="E213" s="170"/>
      <c r="F213" s="192">
        <v>1.22055</v>
      </c>
      <c r="G213" s="192">
        <v>10.325699999999999</v>
      </c>
      <c r="H213" s="195" t="s">
        <v>330</v>
      </c>
      <c r="I213">
        <v>1.0423050214417019E-2</v>
      </c>
      <c r="J213">
        <v>2.807995442708048</v>
      </c>
      <c r="K213">
        <v>7.1469308783890404E-3</v>
      </c>
      <c r="L213">
        <v>1.2855443033197357E-2</v>
      </c>
      <c r="M213">
        <v>3.0129014818871105</v>
      </c>
      <c r="N213">
        <v>2.9895054852180847E-2</v>
      </c>
      <c r="O213">
        <v>2.1862453941270288</v>
      </c>
      <c r="P213">
        <v>2.9455857037926445</v>
      </c>
      <c r="Q213">
        <v>7.5455798559986654E-3</v>
      </c>
      <c r="R213">
        <v>0.42017872348340768</v>
      </c>
      <c r="S213">
        <v>5.4725305560582433E-5</v>
      </c>
      <c r="T213">
        <v>0.42017872348340785</v>
      </c>
      <c r="U213">
        <v>1.4582435064254511</v>
      </c>
      <c r="V213">
        <v>0.49575321779619386</v>
      </c>
      <c r="W213">
        <v>0.16317294165422427</v>
      </c>
      <c r="X213">
        <v>1.4854313150836833</v>
      </c>
      <c r="Y213">
        <v>0.2371261434969969</v>
      </c>
      <c r="Z213">
        <v>1.3167048833931285</v>
      </c>
    </row>
    <row r="214" spans="1:26" s="56" customFormat="1" x14ac:dyDescent="0.2">
      <c r="A214" s="56">
        <v>10814</v>
      </c>
      <c r="B214" s="56" t="s">
        <v>339</v>
      </c>
      <c r="C214" s="56" t="s">
        <v>250</v>
      </c>
      <c r="D214" s="140">
        <v>44154</v>
      </c>
      <c r="E214" s="107"/>
      <c r="F214" s="182">
        <v>0.11033</v>
      </c>
      <c r="G214" s="182">
        <v>0.10273999999999894</v>
      </c>
      <c r="H214" s="195" t="s">
        <v>331</v>
      </c>
      <c r="I214">
        <v>1.0117697359427635E-2</v>
      </c>
      <c r="J214">
        <v>0.38198670306076288</v>
      </c>
      <c r="K214">
        <v>7.1381126282664608E-3</v>
      </c>
      <c r="L214">
        <v>0.11124537649897037</v>
      </c>
      <c r="M214">
        <v>0.73752763008633004</v>
      </c>
      <c r="N214">
        <v>8.3828835172360894E-2</v>
      </c>
      <c r="O214">
        <v>0.72392964527197956</v>
      </c>
      <c r="P214">
        <v>0.46735783590551594</v>
      </c>
      <c r="Q214">
        <v>9.9207708687779478E-3</v>
      </c>
      <c r="R214">
        <v>0.30948486052016211</v>
      </c>
      <c r="S214">
        <v>7.1951689273924235E-5</v>
      </c>
      <c r="T214">
        <v>0.30948486052016233</v>
      </c>
      <c r="U214">
        <v>9.9693671277285845E-3</v>
      </c>
      <c r="V214">
        <v>1.8174020773192527</v>
      </c>
      <c r="W214">
        <v>5.297505783369158E-2</v>
      </c>
      <c r="X214">
        <v>0.25670705775433178</v>
      </c>
      <c r="Y214">
        <v>5.2616209330685372E-4</v>
      </c>
      <c r="Z214">
        <v>1.8109450583687625</v>
      </c>
    </row>
    <row r="215" spans="1:26" s="56" customFormat="1" x14ac:dyDescent="0.2">
      <c r="A215" s="167">
        <v>10368</v>
      </c>
      <c r="B215" s="167" t="s">
        <v>87</v>
      </c>
      <c r="C215" s="167" t="s">
        <v>79</v>
      </c>
      <c r="D215" s="172">
        <v>44154</v>
      </c>
      <c r="E215" s="170"/>
      <c r="F215" s="192">
        <v>1.22055</v>
      </c>
      <c r="G215" s="192">
        <v>10.325699999999999</v>
      </c>
      <c r="H215" s="195" t="s">
        <v>332</v>
      </c>
      <c r="I215">
        <v>9.9587462017212709E-3</v>
      </c>
      <c r="J215">
        <v>2.28109144484544</v>
      </c>
      <c r="K215">
        <v>7.1476368345088949E-3</v>
      </c>
      <c r="L215">
        <v>1.2450177795282806E-2</v>
      </c>
      <c r="M215">
        <v>3.0143837682985684</v>
      </c>
      <c r="N215">
        <v>4.0348723730119856E-2</v>
      </c>
      <c r="O215">
        <v>2.2874247830221233</v>
      </c>
      <c r="P215">
        <v>2.5228349241238157</v>
      </c>
      <c r="Q215">
        <v>7.5638619159911361E-3</v>
      </c>
      <c r="R215">
        <v>0.50688233650663395</v>
      </c>
      <c r="S215">
        <v>5.485789859365058E-5</v>
      </c>
      <c r="T215">
        <v>0.50688233650663428</v>
      </c>
      <c r="U215">
        <v>1.4578989699123903</v>
      </c>
      <c r="V215">
        <v>0.57694671942265219</v>
      </c>
      <c r="W215">
        <v>0.16443233327913359</v>
      </c>
      <c r="X215">
        <v>1.7269772007195674</v>
      </c>
      <c r="Y215">
        <v>0.23964932722875779</v>
      </c>
      <c r="Z215">
        <v>1.5233364759516594</v>
      </c>
    </row>
    <row r="216" spans="1:26" s="56" customFormat="1" x14ac:dyDescent="0.2">
      <c r="D216" s="140"/>
      <c r="E216" s="107"/>
      <c r="F216" s="182"/>
      <c r="G216" s="182"/>
      <c r="H216" s="70"/>
      <c r="I216" s="70"/>
      <c r="J216" s="72"/>
      <c r="K216" s="70"/>
      <c r="L216" s="106"/>
      <c r="M216" s="106"/>
      <c r="N216" s="106"/>
      <c r="O216" s="70"/>
      <c r="P216" s="72"/>
      <c r="Q216" s="71"/>
      <c r="R216" s="132"/>
      <c r="S216" s="175"/>
      <c r="U216" s="70"/>
      <c r="V216" s="72"/>
      <c r="W216" s="70"/>
      <c r="X216" s="72"/>
      <c r="Y216" s="71"/>
      <c r="Z216" s="72"/>
    </row>
    <row r="217" spans="1:26" s="56" customFormat="1" x14ac:dyDescent="0.2">
      <c r="A217" s="167">
        <v>10368</v>
      </c>
      <c r="B217" s="167" t="s">
        <v>87</v>
      </c>
      <c r="C217" s="167" t="s">
        <v>79</v>
      </c>
      <c r="D217" s="172">
        <v>44158</v>
      </c>
      <c r="E217" s="170"/>
      <c r="F217" s="192">
        <v>1.22055</v>
      </c>
      <c r="G217" s="192">
        <v>10.325699999999999</v>
      </c>
      <c r="H217" t="s">
        <v>340</v>
      </c>
      <c r="I217">
        <v>9.9048002953522219E-3</v>
      </c>
      <c r="J217">
        <v>4.5717728334145935</v>
      </c>
      <c r="K217">
        <v>7.1475666154312903E-3</v>
      </c>
      <c r="L217">
        <v>1.4369161155172876E-2</v>
      </c>
      <c r="M217">
        <v>3.0139941650138109</v>
      </c>
      <c r="N217">
        <v>3.9995820928703851E-2</v>
      </c>
      <c r="O217">
        <v>2.3349530828723117</v>
      </c>
      <c r="P217">
        <v>4.5829656013825879</v>
      </c>
      <c r="Q217">
        <v>7.5945723924339377E-3</v>
      </c>
      <c r="R217">
        <v>0.14687343951405113</v>
      </c>
      <c r="S217">
        <v>5.5080630343803265E-5</v>
      </c>
      <c r="T217">
        <v>0.14687343951405124</v>
      </c>
      <c r="U217">
        <v>1.4616606435779886</v>
      </c>
      <c r="V217">
        <v>0.44305332240940692</v>
      </c>
      <c r="W217">
        <v>0.17560560337907782</v>
      </c>
      <c r="X217">
        <v>1.6006738239425671</v>
      </c>
      <c r="Y217">
        <v>0.25546330012293872</v>
      </c>
      <c r="Z217">
        <v>1.5651735516335343</v>
      </c>
    </row>
    <row r="218" spans="1:26" s="56" customFormat="1" x14ac:dyDescent="0.2">
      <c r="A218" s="56">
        <v>10823</v>
      </c>
      <c r="B218" s="56" t="s">
        <v>350</v>
      </c>
      <c r="C218" s="56" t="s">
        <v>250</v>
      </c>
      <c r="D218" s="140">
        <v>44158</v>
      </c>
      <c r="E218" s="107">
        <v>6</v>
      </c>
      <c r="F218" s="70">
        <v>7.8920000000000004E-2</v>
      </c>
      <c r="G218" s="70">
        <v>9.8269999999999413E-2</v>
      </c>
      <c r="H218" t="s">
        <v>341</v>
      </c>
      <c r="I218">
        <v>1.0019301709284974E-2</v>
      </c>
      <c r="J218">
        <v>0.3020521487225325</v>
      </c>
      <c r="K218">
        <v>7.1323353859216515E-3</v>
      </c>
      <c r="L218">
        <v>2.8464201005355759E-2</v>
      </c>
      <c r="M218">
        <v>0.23373568969932962</v>
      </c>
      <c r="N218">
        <v>7.7487668749362235E-2</v>
      </c>
      <c r="O218">
        <v>0.18659507546813253</v>
      </c>
      <c r="P218">
        <v>0.32076817428928533</v>
      </c>
      <c r="Q218">
        <v>8.0115236365145403E-3</v>
      </c>
      <c r="R218">
        <v>0.13067584645471492</v>
      </c>
      <c r="S218">
        <v>5.8104623817020031E-5</v>
      </c>
      <c r="T218">
        <v>0.13067584645471492</v>
      </c>
      <c r="U218">
        <v>3.8943583374785895E-3</v>
      </c>
      <c r="V218">
        <v>2.3923679806336833</v>
      </c>
      <c r="W218">
        <v>3.3714724256520934E-3</v>
      </c>
      <c r="X218">
        <v>0.31915770081953521</v>
      </c>
      <c r="Y218">
        <v>1.3131845141195547E-5</v>
      </c>
      <c r="Z218">
        <v>2.4015174106385961</v>
      </c>
    </row>
    <row r="219" spans="1:26" s="56" customFormat="1" x14ac:dyDescent="0.2">
      <c r="A219" s="167">
        <v>10368</v>
      </c>
      <c r="B219" s="167" t="s">
        <v>87</v>
      </c>
      <c r="C219" s="167" t="s">
        <v>79</v>
      </c>
      <c r="D219" s="172">
        <v>44158</v>
      </c>
      <c r="E219" s="170"/>
      <c r="F219" s="192">
        <v>1.22055</v>
      </c>
      <c r="G219" s="192">
        <v>10.325699999999999</v>
      </c>
      <c r="H219" t="s">
        <v>342</v>
      </c>
      <c r="I219">
        <v>1.0251989304330527E-2</v>
      </c>
      <c r="J219">
        <v>4.2283586613599056</v>
      </c>
      <c r="K219">
        <v>7.1445701153212198E-3</v>
      </c>
      <c r="L219">
        <v>1.7079178522394781E-2</v>
      </c>
      <c r="M219">
        <v>3.0134068257116069</v>
      </c>
      <c r="N219">
        <v>4.7141615388476124E-2</v>
      </c>
      <c r="O219">
        <v>2.2664600235177588</v>
      </c>
      <c r="P219">
        <v>4.3908737186544773</v>
      </c>
      <c r="Q219">
        <v>7.5782198416473661E-3</v>
      </c>
      <c r="R219">
        <v>0.15801267640061956</v>
      </c>
      <c r="S219">
        <v>5.4962031328807929E-5</v>
      </c>
      <c r="T219">
        <v>0.15801267640061906</v>
      </c>
      <c r="U219">
        <v>1.461948058987345</v>
      </c>
      <c r="V219">
        <v>0.58211404026198177</v>
      </c>
      <c r="W219">
        <v>0.17270625460578784</v>
      </c>
      <c r="X219">
        <v>1.9222595481226648</v>
      </c>
      <c r="Y219">
        <v>0.25161522700620187</v>
      </c>
      <c r="Z219">
        <v>1.9155233675494692</v>
      </c>
    </row>
    <row r="220" spans="1:26" s="56" customFormat="1" x14ac:dyDescent="0.2">
      <c r="A220" s="56">
        <v>10829</v>
      </c>
      <c r="B220" s="56" t="s">
        <v>356</v>
      </c>
      <c r="C220" s="56" t="s">
        <v>250</v>
      </c>
      <c r="D220" s="140">
        <v>44158</v>
      </c>
      <c r="E220" s="107">
        <v>49.1</v>
      </c>
      <c r="F220" s="70">
        <v>0.14854000000000001</v>
      </c>
      <c r="G220" s="70">
        <v>0.10305</v>
      </c>
      <c r="H220" t="s">
        <v>343</v>
      </c>
      <c r="I220">
        <v>1.0152615275711301E-2</v>
      </c>
      <c r="J220">
        <v>0.55181789439806728</v>
      </c>
      <c r="K220">
        <v>7.1285497448216337E-3</v>
      </c>
      <c r="L220">
        <v>3.9543395464255712E-2</v>
      </c>
      <c r="M220">
        <v>0.29665912940428024</v>
      </c>
      <c r="N220">
        <v>0.10150234083138197</v>
      </c>
      <c r="O220">
        <v>0.24307336862252729</v>
      </c>
      <c r="P220">
        <v>0.58740007256903259</v>
      </c>
      <c r="Q220">
        <v>8.3297466415800259E-3</v>
      </c>
      <c r="R220">
        <v>0.1493684905217007</v>
      </c>
      <c r="S220">
        <v>6.0412577814057211E-5</v>
      </c>
      <c r="T220">
        <v>0.1493684905217012</v>
      </c>
      <c r="U220">
        <v>7.8630450867552298E-2</v>
      </c>
      <c r="V220">
        <v>0.493400937991748</v>
      </c>
      <c r="W220">
        <v>4.0419965247225076E-4</v>
      </c>
      <c r="X220">
        <v>0.23480458391946379</v>
      </c>
      <c r="Y220">
        <v>3.1782337738577361E-5</v>
      </c>
      <c r="Z220">
        <v>0.41714450541625381</v>
      </c>
    </row>
    <row r="221" spans="1:26" s="56" customFormat="1" x14ac:dyDescent="0.2">
      <c r="A221" s="167">
        <v>10368</v>
      </c>
      <c r="B221" s="167" t="s">
        <v>87</v>
      </c>
      <c r="C221" s="167" t="s">
        <v>79</v>
      </c>
      <c r="D221" s="172">
        <v>44158</v>
      </c>
      <c r="E221" s="170"/>
      <c r="F221" s="192">
        <v>1.22055</v>
      </c>
      <c r="G221" s="192">
        <v>10.325699999999999</v>
      </c>
      <c r="H221" t="s">
        <v>344</v>
      </c>
      <c r="I221">
        <v>1.0300971677623467E-2</v>
      </c>
      <c r="J221">
        <v>3.7482198153437896</v>
      </c>
      <c r="K221">
        <v>7.1414497805349988E-3</v>
      </c>
      <c r="L221">
        <v>1.7834628621658681E-2</v>
      </c>
      <c r="M221">
        <v>3.0138402785362977</v>
      </c>
      <c r="N221">
        <v>4.2070243557168374E-2</v>
      </c>
      <c r="O221">
        <v>2.1950174427118379</v>
      </c>
      <c r="P221">
        <v>4.3655739641831603</v>
      </c>
      <c r="Q221">
        <v>7.5692918667469499E-3</v>
      </c>
      <c r="R221">
        <v>0.16940720667892065</v>
      </c>
      <c r="S221">
        <v>5.489728002224345E-5</v>
      </c>
      <c r="T221">
        <v>0.16940720667892034</v>
      </c>
      <c r="U221">
        <v>1.4574373425551819</v>
      </c>
      <c r="V221">
        <v>0.500505540639272</v>
      </c>
      <c r="W221">
        <v>0.17240608836851704</v>
      </c>
      <c r="X221">
        <v>1.3442871828609677</v>
      </c>
      <c r="Y221">
        <v>0.25150439768454114</v>
      </c>
      <c r="Z221">
        <v>1.4490647038997222</v>
      </c>
    </row>
    <row r="222" spans="1:26" s="56" customFormat="1" x14ac:dyDescent="0.2">
      <c r="A222" s="56">
        <v>10828</v>
      </c>
      <c r="B222" s="56" t="s">
        <v>355</v>
      </c>
      <c r="C222" s="56" t="s">
        <v>250</v>
      </c>
      <c r="D222" s="140">
        <v>44158</v>
      </c>
      <c r="E222" s="107">
        <v>46.65</v>
      </c>
      <c r="F222" s="70">
        <v>0.12559999999999999</v>
      </c>
      <c r="G222" s="70">
        <v>1.014E-2</v>
      </c>
      <c r="H222" t="s">
        <v>345</v>
      </c>
      <c r="I222">
        <v>1.0098308446175115E-2</v>
      </c>
      <c r="J222">
        <v>0.39305638346054</v>
      </c>
      <c r="K222">
        <v>7.1271823920397142E-3</v>
      </c>
      <c r="L222">
        <v>2.7336893957574295E-2</v>
      </c>
      <c r="M222">
        <v>0.28162958571349517</v>
      </c>
      <c r="N222">
        <v>8.7086372489368E-2</v>
      </c>
      <c r="O222">
        <v>0.22684496903094931</v>
      </c>
      <c r="P222">
        <v>0.40308830625142306</v>
      </c>
      <c r="Q222">
        <v>8.1388908648748742E-3</v>
      </c>
      <c r="R222">
        <v>0.14055567768280103</v>
      </c>
      <c r="S222">
        <v>5.9028371312036292E-5</v>
      </c>
      <c r="T222">
        <v>0.14055567768280033</v>
      </c>
      <c r="U222">
        <v>2.0800506224721869E-2</v>
      </c>
      <c r="V222">
        <v>1.0471202923748086</v>
      </c>
      <c r="W222">
        <v>7.8746646461394141E-4</v>
      </c>
      <c r="X222">
        <v>0.29077318645052064</v>
      </c>
      <c r="Y222">
        <v>1.6395563087367852E-5</v>
      </c>
      <c r="Z222">
        <v>0.954365112657935</v>
      </c>
    </row>
    <row r="223" spans="1:26" s="56" customFormat="1" x14ac:dyDescent="0.2">
      <c r="A223" s="167">
        <v>10368</v>
      </c>
      <c r="B223" s="167" t="s">
        <v>87</v>
      </c>
      <c r="C223" s="167" t="s">
        <v>79</v>
      </c>
      <c r="D223" s="172">
        <v>44158</v>
      </c>
      <c r="E223" s="170"/>
      <c r="F223" s="192">
        <v>1.22055</v>
      </c>
      <c r="G223" s="192">
        <v>10.325699999999999</v>
      </c>
      <c r="H223" t="s">
        <v>346</v>
      </c>
      <c r="I223">
        <v>1.0244773637508616E-2</v>
      </c>
      <c r="J223">
        <v>3.7589721249867427</v>
      </c>
      <c r="K223">
        <v>7.1420286189496024E-3</v>
      </c>
      <c r="L223">
        <v>1.8147180781914463E-2</v>
      </c>
      <c r="M223">
        <v>3.0131175314392094</v>
      </c>
      <c r="N223">
        <v>4.5762267144892961E-2</v>
      </c>
      <c r="O223">
        <v>2.2522590656184116</v>
      </c>
      <c r="P223">
        <v>3.8401909129062979</v>
      </c>
      <c r="Q223">
        <v>7.5503773237899849E-3</v>
      </c>
      <c r="R223">
        <v>0.16886685266926668</v>
      </c>
      <c r="S223">
        <v>5.476009982368843E-5</v>
      </c>
      <c r="T223">
        <v>0.1688668526692661</v>
      </c>
      <c r="U223">
        <v>1.4646711310397265</v>
      </c>
      <c r="V223">
        <v>0.40843134630164335</v>
      </c>
      <c r="W223">
        <v>0.17132906296365658</v>
      </c>
      <c r="X223">
        <v>1.7053571780274366</v>
      </c>
      <c r="Y223">
        <v>0.25074887735578444</v>
      </c>
      <c r="Z223">
        <v>1.6569595722196115</v>
      </c>
    </row>
    <row r="224" spans="1:26" s="56" customFormat="1" x14ac:dyDescent="0.2">
      <c r="A224" s="56">
        <v>10827</v>
      </c>
      <c r="B224" s="56" t="s">
        <v>354</v>
      </c>
      <c r="C224" s="56" t="s">
        <v>250</v>
      </c>
      <c r="D224" s="140">
        <v>44158</v>
      </c>
      <c r="E224" s="107">
        <v>40.799999999999997</v>
      </c>
      <c r="F224" s="70">
        <v>0.16292000000000001</v>
      </c>
      <c r="G224" s="70">
        <v>0.10204999999999842</v>
      </c>
      <c r="H224" t="s">
        <v>347</v>
      </c>
      <c r="I224">
        <v>1.0141576348258935E-2</v>
      </c>
      <c r="J224">
        <v>0.42874153862727737</v>
      </c>
      <c r="K224">
        <v>7.134994818362223E-3</v>
      </c>
      <c r="L224">
        <v>1.9197347172370576E-2</v>
      </c>
      <c r="M224">
        <v>0.5008914111104491</v>
      </c>
      <c r="N224">
        <v>5.5604001988254617E-2</v>
      </c>
      <c r="O224">
        <v>0.39131008612466711</v>
      </c>
      <c r="P224">
        <v>0.43045451462056811</v>
      </c>
      <c r="Q224">
        <v>7.9305570633120253E-3</v>
      </c>
      <c r="R224">
        <v>0.10649884937289494</v>
      </c>
      <c r="S224">
        <v>5.7517403147003734E-5</v>
      </c>
      <c r="T224">
        <v>0.10649884937289421</v>
      </c>
      <c r="U224">
        <v>1.088907461678729E-2</v>
      </c>
      <c r="V224">
        <v>1.0108401800325404</v>
      </c>
      <c r="W224">
        <v>9.9156253285017249E-3</v>
      </c>
      <c r="X224">
        <v>0.20331600941827663</v>
      </c>
      <c r="Y224">
        <v>1.0809649257444855E-4</v>
      </c>
      <c r="Z224">
        <v>0.9607083263640952</v>
      </c>
    </row>
    <row r="225" spans="1:26" s="56" customFormat="1" x14ac:dyDescent="0.2">
      <c r="A225" s="167">
        <v>10368</v>
      </c>
      <c r="B225" s="167" t="s">
        <v>87</v>
      </c>
      <c r="C225" s="167" t="s">
        <v>79</v>
      </c>
      <c r="D225" s="172">
        <v>44158</v>
      </c>
      <c r="E225" s="170"/>
      <c r="F225" s="192">
        <v>1.22055</v>
      </c>
      <c r="G225" s="192">
        <v>10.325699999999999</v>
      </c>
      <c r="H225" t="s">
        <v>348</v>
      </c>
      <c r="I225">
        <v>9.2889881793557835E-3</v>
      </c>
      <c r="J225">
        <v>4.6624031735419749</v>
      </c>
      <c r="K225">
        <v>7.142557989846852E-3</v>
      </c>
      <c r="L225">
        <v>3.0156305391751348E-2</v>
      </c>
      <c r="M225">
        <v>3.0134485509922149</v>
      </c>
      <c r="N225">
        <v>5.7432736826957265E-2</v>
      </c>
      <c r="O225">
        <v>2.3962593289552152</v>
      </c>
      <c r="P225">
        <v>5.8592576447790892</v>
      </c>
      <c r="Q225">
        <v>7.5223598461538121E-3</v>
      </c>
      <c r="R225">
        <v>0.19073242492791337</v>
      </c>
      <c r="S225">
        <v>5.4556899399872426E-5</v>
      </c>
      <c r="T225">
        <v>0.19073242492791417</v>
      </c>
      <c r="U225">
        <v>1.4588868059128364</v>
      </c>
      <c r="V225">
        <v>0.80920043909427608</v>
      </c>
      <c r="W225">
        <v>0.16710383294560099</v>
      </c>
      <c r="X225">
        <v>2.5625435691445011</v>
      </c>
      <c r="Y225">
        <v>0.24338728398641685</v>
      </c>
      <c r="Z225">
        <v>2.6425378612855357</v>
      </c>
    </row>
    <row r="226" spans="1:26" s="56" customFormat="1" x14ac:dyDescent="0.2">
      <c r="D226" s="140"/>
      <c r="E226" s="107"/>
      <c r="F226" s="70"/>
      <c r="G226" s="70"/>
      <c r="H226" s="70"/>
      <c r="I226" s="70"/>
      <c r="J226" s="72"/>
      <c r="K226" s="70"/>
      <c r="L226" s="106"/>
      <c r="M226" s="106"/>
      <c r="N226" s="106"/>
      <c r="O226" s="70"/>
      <c r="P226" s="72"/>
      <c r="Q226" s="71"/>
      <c r="R226" s="132"/>
      <c r="S226" s="175"/>
      <c r="U226" s="70"/>
      <c r="V226" s="72"/>
      <c r="W226" s="70"/>
      <c r="X226" s="72"/>
      <c r="Y226" s="71"/>
      <c r="Z226" s="72"/>
    </row>
    <row r="227" spans="1:26" s="56" customFormat="1" x14ac:dyDescent="0.2">
      <c r="A227" s="167">
        <v>10815</v>
      </c>
      <c r="B227" s="167" t="s">
        <v>87</v>
      </c>
      <c r="C227" s="167" t="s">
        <v>79</v>
      </c>
      <c r="D227" s="172">
        <v>44158</v>
      </c>
      <c r="E227" s="170"/>
      <c r="F227" s="192">
        <v>1.10995</v>
      </c>
      <c r="G227" s="192">
        <v>10.349080000000001</v>
      </c>
      <c r="H227" t="s">
        <v>357</v>
      </c>
      <c r="I227">
        <v>9.1797988881290628E-3</v>
      </c>
      <c r="J227">
        <v>4.3506884607825445</v>
      </c>
      <c r="K227">
        <v>7.1412375826524939E-3</v>
      </c>
      <c r="L227">
        <v>1.720656498669389E-2</v>
      </c>
      <c r="M227">
        <v>2.7343706473985421</v>
      </c>
      <c r="N227">
        <v>3.9158988941481225E-2</v>
      </c>
      <c r="O227">
        <v>2.3131382821752298</v>
      </c>
      <c r="P227">
        <v>4.8809003566081648</v>
      </c>
      <c r="Q227">
        <v>7.6740477885271791E-3</v>
      </c>
      <c r="R227">
        <v>0.16055705998709768</v>
      </c>
      <c r="S227">
        <v>5.5657036056651581E-5</v>
      </c>
      <c r="T227">
        <v>0.16055705998709713</v>
      </c>
      <c r="U227">
        <v>1.3201324617070131</v>
      </c>
      <c r="V227">
        <v>0.49851967452958373</v>
      </c>
      <c r="W227">
        <v>0.19736559389563085</v>
      </c>
      <c r="X227">
        <v>1.7802642995957831</v>
      </c>
      <c r="Y227">
        <v>0.26190371546233371</v>
      </c>
      <c r="Z227">
        <v>1.5530302284057207</v>
      </c>
    </row>
    <row r="228" spans="1:26" s="56" customFormat="1" x14ac:dyDescent="0.2">
      <c r="A228" s="56">
        <v>10826</v>
      </c>
      <c r="B228" s="56" t="s">
        <v>353</v>
      </c>
      <c r="C228" s="56" t="s">
        <v>250</v>
      </c>
      <c r="D228" s="140"/>
      <c r="E228" s="107">
        <v>29.65</v>
      </c>
      <c r="F228" s="70">
        <v>0.21772</v>
      </c>
      <c r="G228" s="70">
        <v>0.10291999999999923</v>
      </c>
      <c r="H228" t="s">
        <v>358</v>
      </c>
      <c r="I228">
        <v>1.0112815346304763E-2</v>
      </c>
      <c r="J228">
        <v>0.41458219294017579</v>
      </c>
      <c r="K228">
        <v>7.1326131178845184E-3</v>
      </c>
      <c r="L228">
        <v>7.1594914299369053E-2</v>
      </c>
      <c r="M228">
        <v>0.54311504109658637</v>
      </c>
      <c r="N228">
        <v>5.9353975065263992E-2</v>
      </c>
      <c r="O228">
        <v>0.42963127065085266</v>
      </c>
      <c r="P228">
        <v>0.40278674270728659</v>
      </c>
      <c r="Q228">
        <v>8.0035021678817059E-3</v>
      </c>
      <c r="R228">
        <v>0.13088822279384843</v>
      </c>
      <c r="S228">
        <v>5.8046447065815492E-5</v>
      </c>
      <c r="T228">
        <v>0.13088822279384743</v>
      </c>
      <c r="U228">
        <v>1.0774319621948414E-2</v>
      </c>
      <c r="V228">
        <v>1.0232492247812344</v>
      </c>
      <c r="W228">
        <v>6.1663508756833862E-3</v>
      </c>
      <c r="X228">
        <v>0.22940895128312649</v>
      </c>
      <c r="Y228">
        <v>6.643988719963695E-5</v>
      </c>
      <c r="Z228">
        <v>1.028024214044452</v>
      </c>
    </row>
    <row r="229" spans="1:26" s="56" customFormat="1" x14ac:dyDescent="0.2">
      <c r="A229" s="167">
        <v>10815</v>
      </c>
      <c r="B229" s="167" t="s">
        <v>87</v>
      </c>
      <c r="C229" s="167" t="s">
        <v>79</v>
      </c>
      <c r="D229" s="172">
        <v>44158</v>
      </c>
      <c r="E229" s="170"/>
      <c r="F229" s="192">
        <v>1.10995</v>
      </c>
      <c r="G229" s="192">
        <v>10.349080000000001</v>
      </c>
      <c r="H229" t="s">
        <v>359</v>
      </c>
      <c r="I229">
        <v>1.0070591754799706E-2</v>
      </c>
      <c r="J229">
        <v>2.9373634033144169</v>
      </c>
      <c r="K229">
        <v>7.1418576978987125E-3</v>
      </c>
      <c r="L229">
        <v>1.5847034085964492E-2</v>
      </c>
      <c r="M229">
        <v>2.7312620974191861</v>
      </c>
      <c r="N229">
        <v>3.4520754919908032E-2</v>
      </c>
      <c r="O229">
        <v>2.0588842283616944</v>
      </c>
      <c r="P229">
        <v>3.1127661700675247</v>
      </c>
      <c r="Q229">
        <v>7.6617950409235925E-3</v>
      </c>
      <c r="R229">
        <v>0.15255770515378497</v>
      </c>
      <c r="S229">
        <v>5.5568171400871693E-5</v>
      </c>
      <c r="T229">
        <v>0.15255770515378478</v>
      </c>
      <c r="U229">
        <v>1.3186034757266145</v>
      </c>
      <c r="V229">
        <v>0.51826889112709884</v>
      </c>
      <c r="W229">
        <v>0.20018667506382937</v>
      </c>
      <c r="X229">
        <v>1.6981585186190733</v>
      </c>
      <c r="Y229">
        <v>0.26385952005773899</v>
      </c>
      <c r="Z229">
        <v>1.513952164353195</v>
      </c>
    </row>
    <row r="230" spans="1:26" s="56" customFormat="1" x14ac:dyDescent="0.2">
      <c r="A230" s="56">
        <v>10825</v>
      </c>
      <c r="B230" s="56" t="s">
        <v>352</v>
      </c>
      <c r="C230" s="56" t="s">
        <v>250</v>
      </c>
      <c r="D230" s="140"/>
      <c r="E230" s="107">
        <v>15.4</v>
      </c>
      <c r="F230" s="70">
        <v>0.20732</v>
      </c>
      <c r="G230" s="70">
        <v>0.10168999999999961</v>
      </c>
      <c r="H230" t="s">
        <v>360</v>
      </c>
      <c r="I230">
        <v>9.9380693121488527E-3</v>
      </c>
      <c r="J230">
        <v>0.75196430804158676</v>
      </c>
      <c r="K230">
        <v>7.127373785936141E-3</v>
      </c>
      <c r="L230">
        <v>6.3183053562729213E-2</v>
      </c>
      <c r="M230">
        <v>0.93070512507918912</v>
      </c>
      <c r="N230">
        <v>2.7177443189295398E-2</v>
      </c>
      <c r="O230">
        <v>0.74258847177247744</v>
      </c>
      <c r="P230">
        <v>0.7385271119432576</v>
      </c>
      <c r="Q230">
        <v>7.9214004356055051E-3</v>
      </c>
      <c r="R230">
        <v>0.11789662220521745</v>
      </c>
      <c r="S230">
        <v>5.745099350603423E-5</v>
      </c>
      <c r="T230">
        <v>0.11789662220521699</v>
      </c>
      <c r="U230">
        <v>1.2365782177653764E-2</v>
      </c>
      <c r="V230">
        <v>1.2502493015399014</v>
      </c>
      <c r="W230">
        <v>4.688934804290763E-3</v>
      </c>
      <c r="X230">
        <v>0.25040235909906194</v>
      </c>
      <c r="Y230">
        <v>5.8032190014055925E-5</v>
      </c>
      <c r="Z230">
        <v>1.1651359607933403</v>
      </c>
    </row>
    <row r="231" spans="1:26" s="56" customFormat="1" x14ac:dyDescent="0.2">
      <c r="A231" s="167">
        <v>10815</v>
      </c>
      <c r="B231" s="167" t="s">
        <v>87</v>
      </c>
      <c r="C231" s="167" t="s">
        <v>79</v>
      </c>
      <c r="D231" s="172">
        <v>44158</v>
      </c>
      <c r="E231" s="170"/>
      <c r="F231" s="192">
        <v>1.10995</v>
      </c>
      <c r="G231" s="192">
        <v>10.349080000000001</v>
      </c>
      <c r="H231" t="s">
        <v>361</v>
      </c>
      <c r="I231">
        <v>1.0311960895816768E-2</v>
      </c>
      <c r="J231">
        <v>4.0888888514699309</v>
      </c>
      <c r="K231">
        <v>7.1444921344329523E-3</v>
      </c>
      <c r="L231">
        <v>1.7710486624037063E-2</v>
      </c>
      <c r="M231">
        <v>2.7318668532900139</v>
      </c>
      <c r="N231">
        <v>3.8222809856972205E-2</v>
      </c>
      <c r="O231">
        <v>1.980191038712372</v>
      </c>
      <c r="P231">
        <v>3.9191370630303743</v>
      </c>
      <c r="Q231">
        <v>7.5131191618629436E-3</v>
      </c>
      <c r="R231">
        <v>0.15804928454441364</v>
      </c>
      <c r="S231">
        <v>5.4489880127522606E-5</v>
      </c>
      <c r="T231">
        <v>0.15804928454441375</v>
      </c>
      <c r="U231">
        <v>1.3271756644792536</v>
      </c>
      <c r="V231">
        <v>0.5305329415860266</v>
      </c>
      <c r="W231">
        <v>0.19497454541195219</v>
      </c>
      <c r="X231">
        <v>2.2961375828426571</v>
      </c>
      <c r="Y231">
        <v>0.25693375029243876</v>
      </c>
      <c r="Z231">
        <v>2.5756681741451781</v>
      </c>
    </row>
    <row r="232" spans="1:26" s="56" customFormat="1" x14ac:dyDescent="0.2">
      <c r="A232" s="56">
        <v>10822</v>
      </c>
      <c r="B232" s="56" t="s">
        <v>349</v>
      </c>
      <c r="C232" s="56" t="s">
        <v>250</v>
      </c>
      <c r="D232" s="140"/>
      <c r="E232" s="107">
        <v>1.75</v>
      </c>
      <c r="F232" s="70">
        <v>0.35138000000000003</v>
      </c>
      <c r="G232" s="70">
        <v>0.10238000000000014</v>
      </c>
      <c r="H232" t="s">
        <v>362</v>
      </c>
      <c r="I232">
        <v>1.0137873147992617E-2</v>
      </c>
      <c r="J232">
        <v>0.81221975219719145</v>
      </c>
      <c r="K232">
        <v>7.1343410472065587E-3</v>
      </c>
      <c r="L232">
        <v>9.3696612959305883E-2</v>
      </c>
      <c r="M232">
        <v>1.0821611344261404</v>
      </c>
      <c r="N232">
        <v>5.4492180696782154E-2</v>
      </c>
      <c r="O232">
        <v>0.85747798256752994</v>
      </c>
      <c r="P232">
        <v>0.79802802315386834</v>
      </c>
      <c r="Q232">
        <v>8.0250204975354251E-3</v>
      </c>
      <c r="R232">
        <v>0.13387696735987351</v>
      </c>
      <c r="S232">
        <v>5.8202511568203146E-5</v>
      </c>
      <c r="T232">
        <v>0.13387696735987331</v>
      </c>
      <c r="U232">
        <v>9.390896836464482E-3</v>
      </c>
      <c r="V232">
        <v>1.7137710413924523</v>
      </c>
      <c r="W232">
        <v>1.176399599944315E-3</v>
      </c>
      <c r="X232">
        <v>0.22813195867294353</v>
      </c>
      <c r="Y232">
        <v>1.1074639892840807E-5</v>
      </c>
      <c r="Z232">
        <v>1.7517807500946159</v>
      </c>
    </row>
    <row r="233" spans="1:26" s="56" customFormat="1" x14ac:dyDescent="0.2">
      <c r="A233" s="167">
        <v>10815</v>
      </c>
      <c r="B233" s="167" t="s">
        <v>87</v>
      </c>
      <c r="C233" s="167" t="s">
        <v>79</v>
      </c>
      <c r="D233" s="172">
        <v>44158</v>
      </c>
      <c r="E233" s="170"/>
      <c r="F233" s="192">
        <v>1.10995</v>
      </c>
      <c r="G233" s="192">
        <v>10.349080000000001</v>
      </c>
      <c r="H233" t="s">
        <v>363</v>
      </c>
      <c r="I233">
        <v>1.041700039772182E-2</v>
      </c>
      <c r="J233">
        <v>3.0911480674050926</v>
      </c>
      <c r="K233">
        <v>7.1446839051694626E-3</v>
      </c>
      <c r="L233">
        <v>1.5779330179055251E-2</v>
      </c>
      <c r="M233">
        <v>2.7323754782387604</v>
      </c>
      <c r="N233">
        <v>4.5914125732769186E-2</v>
      </c>
      <c r="O233">
        <v>1.9809160215560937</v>
      </c>
      <c r="P233">
        <v>3.1636473472661288</v>
      </c>
      <c r="Q233">
        <v>7.5265887866100062E-3</v>
      </c>
      <c r="R233">
        <v>0.15455957146436697</v>
      </c>
      <c r="S233">
        <v>5.4587570344064841E-5</v>
      </c>
      <c r="T233">
        <v>0.15455957146436661</v>
      </c>
      <c r="U233">
        <v>1.3202968278159199</v>
      </c>
      <c r="V233">
        <v>0.53959419585399604</v>
      </c>
      <c r="W233">
        <v>0.19946072967760636</v>
      </c>
      <c r="X233">
        <v>2.0076179376931473</v>
      </c>
      <c r="Y233">
        <v>0.26305968791339851</v>
      </c>
      <c r="Z233">
        <v>2.016844557097154</v>
      </c>
    </row>
    <row r="234" spans="1:26" s="56" customFormat="1" x14ac:dyDescent="0.2">
      <c r="A234" s="56">
        <v>10824</v>
      </c>
      <c r="B234" s="56" t="s">
        <v>351</v>
      </c>
      <c r="C234" s="56" t="s">
        <v>250</v>
      </c>
      <c r="D234" s="140"/>
      <c r="E234" s="107">
        <v>9.25</v>
      </c>
      <c r="F234" s="70">
        <v>0.22206999999999999</v>
      </c>
      <c r="G234" s="70">
        <v>0.10668000000000077</v>
      </c>
      <c r="H234" t="s">
        <v>364</v>
      </c>
      <c r="I234">
        <v>1.0089990047180699E-2</v>
      </c>
      <c r="J234">
        <v>0.44974820046435476</v>
      </c>
      <c r="K234">
        <v>7.1335401530886865E-3</v>
      </c>
      <c r="L234">
        <v>8.444643543832081E-2</v>
      </c>
      <c r="M234">
        <v>0.7868243777978513</v>
      </c>
      <c r="N234">
        <v>6.8663402705876952E-2</v>
      </c>
      <c r="O234">
        <v>0.62083962917950197</v>
      </c>
      <c r="P234">
        <v>0.48232959162236699</v>
      </c>
      <c r="Q234">
        <v>7.9539018088100703E-3</v>
      </c>
      <c r="R234">
        <v>0.14504737356914618</v>
      </c>
      <c r="S234">
        <v>5.7686713969365403E-5</v>
      </c>
      <c r="T234">
        <v>0.14504737356914552</v>
      </c>
      <c r="U234">
        <v>9.846342472706951E-3</v>
      </c>
      <c r="V234">
        <v>1.6131459597817688</v>
      </c>
      <c r="W234">
        <v>1.7527381251104986E-3</v>
      </c>
      <c r="X234">
        <v>0.30261260853392852</v>
      </c>
      <c r="Y234">
        <v>1.7305765887896578E-5</v>
      </c>
      <c r="Z234">
        <v>1.5852943534126949</v>
      </c>
    </row>
    <row r="235" spans="1:26" s="56" customFormat="1" x14ac:dyDescent="0.2">
      <c r="A235" s="167">
        <v>10815</v>
      </c>
      <c r="B235" s="167" t="s">
        <v>87</v>
      </c>
      <c r="C235" s="167" t="s">
        <v>79</v>
      </c>
      <c r="D235" s="172">
        <v>44158</v>
      </c>
      <c r="E235" s="170"/>
      <c r="F235" s="192">
        <v>1.10995</v>
      </c>
      <c r="G235" s="192">
        <v>10.349080000000001</v>
      </c>
      <c r="H235" t="s">
        <v>363</v>
      </c>
      <c r="I235">
        <v>1.041700039772182E-2</v>
      </c>
      <c r="J235">
        <v>3.0911480674050926</v>
      </c>
      <c r="K235">
        <v>7.1446839051694626E-3</v>
      </c>
      <c r="L235">
        <v>1.5779330179055251E-2</v>
      </c>
      <c r="M235">
        <v>2.7323754782387604</v>
      </c>
      <c r="N235">
        <v>4.5914125732769186E-2</v>
      </c>
      <c r="O235">
        <v>1.9809160215560937</v>
      </c>
      <c r="P235">
        <v>3.1636473472661288</v>
      </c>
      <c r="Q235">
        <v>7.5265887866100062E-3</v>
      </c>
      <c r="R235">
        <v>0.15455957146436697</v>
      </c>
      <c r="S235">
        <v>5.4587570344064841E-5</v>
      </c>
      <c r="T235">
        <v>0.15455957146436661</v>
      </c>
      <c r="U235">
        <v>1.3202968278159199</v>
      </c>
      <c r="V235">
        <v>0.53959419585399604</v>
      </c>
      <c r="W235">
        <v>0.19946072967760636</v>
      </c>
      <c r="X235">
        <v>2.0076179376931473</v>
      </c>
      <c r="Y235">
        <v>0.26305968791339851</v>
      </c>
      <c r="Z235">
        <v>2.016844557097154</v>
      </c>
    </row>
    <row r="236" spans="1:26" s="56" customFormat="1" x14ac:dyDescent="0.2">
      <c r="D236" s="140"/>
      <c r="E236" s="107"/>
      <c r="F236" s="70"/>
      <c r="G236" s="70"/>
      <c r="H236" s="70"/>
      <c r="I236" s="70"/>
      <c r="J236" s="72"/>
      <c r="K236" s="70"/>
      <c r="L236" s="106"/>
      <c r="M236" s="106"/>
      <c r="N236" s="106"/>
      <c r="O236" s="70"/>
      <c r="P236" s="72"/>
      <c r="Q236" s="71"/>
      <c r="R236" s="132"/>
      <c r="S236" s="175"/>
      <c r="U236" s="70"/>
      <c r="V236" s="72"/>
      <c r="W236" s="70"/>
      <c r="X236" s="72"/>
      <c r="Y236" s="71"/>
      <c r="Z236" s="72"/>
    </row>
    <row r="237" spans="1:26" s="56" customFormat="1" x14ac:dyDescent="0.2">
      <c r="A237" s="167">
        <v>10368</v>
      </c>
      <c r="B237" s="167" t="s">
        <v>87</v>
      </c>
      <c r="C237" s="167" t="s">
        <v>79</v>
      </c>
      <c r="D237" s="172">
        <v>44158</v>
      </c>
      <c r="E237" s="170"/>
      <c r="F237" s="192">
        <v>1.22055</v>
      </c>
      <c r="G237" s="192">
        <v>10.325699999999999</v>
      </c>
      <c r="H237" t="s">
        <v>340</v>
      </c>
      <c r="I237">
        <v>9.9048002953522219E-3</v>
      </c>
      <c r="J237">
        <v>4.5717728334145935</v>
      </c>
      <c r="K237">
        <v>7.1475666154312903E-3</v>
      </c>
      <c r="L237">
        <v>1.4369161155172876E-2</v>
      </c>
      <c r="M237">
        <v>3.0139941650138109</v>
      </c>
      <c r="N237">
        <v>3.9995820928703851E-2</v>
      </c>
      <c r="O237">
        <v>2.3349530828723117</v>
      </c>
      <c r="P237">
        <v>4.5829656013825879</v>
      </c>
      <c r="Q237">
        <v>7.5945723924339377E-3</v>
      </c>
      <c r="R237">
        <v>0.14687343951405113</v>
      </c>
      <c r="S237">
        <v>5.5080630343803265E-5</v>
      </c>
      <c r="T237">
        <v>0.14687343951405124</v>
      </c>
      <c r="U237">
        <v>1.4616606435779886</v>
      </c>
      <c r="V237">
        <v>0.44305332240940692</v>
      </c>
      <c r="W237">
        <v>0.17560560337907782</v>
      </c>
      <c r="X237">
        <v>1.6006738239425671</v>
      </c>
      <c r="Y237">
        <v>0.25546330012293872</v>
      </c>
      <c r="Z237">
        <v>1.5651735516335343</v>
      </c>
    </row>
    <row r="238" spans="1:26" s="56" customFormat="1" x14ac:dyDescent="0.2">
      <c r="A238" s="56">
        <v>10823</v>
      </c>
      <c r="B238" s="56" t="s">
        <v>350</v>
      </c>
      <c r="C238" s="56" t="s">
        <v>250</v>
      </c>
      <c r="D238" s="140">
        <v>44158</v>
      </c>
      <c r="E238" s="107">
        <v>6</v>
      </c>
      <c r="F238" s="70">
        <v>7.8920000000000004E-2</v>
      </c>
      <c r="G238" s="70">
        <v>9.8269999999999413E-2</v>
      </c>
      <c r="H238" t="s">
        <v>341</v>
      </c>
      <c r="I238">
        <v>1.0019301709284974E-2</v>
      </c>
      <c r="J238">
        <v>0.3020521487225325</v>
      </c>
      <c r="K238">
        <v>7.1323353859216515E-3</v>
      </c>
      <c r="L238">
        <v>2.8464201005355759E-2</v>
      </c>
      <c r="M238">
        <v>0.23373568969932962</v>
      </c>
      <c r="N238">
        <v>7.7487668749362235E-2</v>
      </c>
      <c r="O238">
        <v>0.18659507546813253</v>
      </c>
      <c r="P238">
        <v>0.32076817428928533</v>
      </c>
      <c r="Q238">
        <v>8.0115236365145403E-3</v>
      </c>
      <c r="R238">
        <v>0.13067584645471492</v>
      </c>
      <c r="S238">
        <v>5.8104623817020031E-5</v>
      </c>
      <c r="T238">
        <v>0.13067584645471492</v>
      </c>
      <c r="U238">
        <v>3.8943583374785895E-3</v>
      </c>
      <c r="V238">
        <v>2.3923679806336833</v>
      </c>
      <c r="W238">
        <v>3.3714724256520934E-3</v>
      </c>
      <c r="X238">
        <v>0.31915770081953521</v>
      </c>
      <c r="Y238">
        <v>1.3131845141195547E-5</v>
      </c>
      <c r="Z238">
        <v>2.4015174106385961</v>
      </c>
    </row>
    <row r="239" spans="1:26" s="56" customFormat="1" x14ac:dyDescent="0.2">
      <c r="A239" s="167">
        <v>10368</v>
      </c>
      <c r="B239" s="167" t="s">
        <v>87</v>
      </c>
      <c r="C239" s="167" t="s">
        <v>79</v>
      </c>
      <c r="D239" s="172">
        <v>44158</v>
      </c>
      <c r="E239" s="170"/>
      <c r="F239" s="192">
        <v>1.22055</v>
      </c>
      <c r="G239" s="192">
        <v>10.325699999999999</v>
      </c>
      <c r="H239" t="s">
        <v>342</v>
      </c>
      <c r="I239">
        <v>1.0251989304330527E-2</v>
      </c>
      <c r="J239">
        <v>4.2283586613599056</v>
      </c>
      <c r="K239">
        <v>7.1445701153212198E-3</v>
      </c>
      <c r="L239">
        <v>1.7079178522394781E-2</v>
      </c>
      <c r="M239">
        <v>3.0134068257116069</v>
      </c>
      <c r="N239">
        <v>4.7141615388476124E-2</v>
      </c>
      <c r="O239">
        <v>2.2664600235177588</v>
      </c>
      <c r="P239">
        <v>4.3908737186544773</v>
      </c>
      <c r="Q239">
        <v>7.5782198416473661E-3</v>
      </c>
      <c r="R239">
        <v>0.15801267640061956</v>
      </c>
      <c r="S239">
        <v>5.4962031328807929E-5</v>
      </c>
      <c r="T239">
        <v>0.15801267640061906</v>
      </c>
      <c r="U239">
        <v>1.461948058987345</v>
      </c>
      <c r="V239">
        <v>0.58211404026198177</v>
      </c>
      <c r="W239">
        <v>0.17270625460578784</v>
      </c>
      <c r="X239">
        <v>1.9222595481226648</v>
      </c>
      <c r="Y239">
        <v>0.25161522700620187</v>
      </c>
      <c r="Z239">
        <v>1.9155233675494692</v>
      </c>
    </row>
    <row r="240" spans="1:26" s="56" customFormat="1" x14ac:dyDescent="0.2">
      <c r="A240" s="56">
        <v>10829</v>
      </c>
      <c r="B240" s="56" t="s">
        <v>356</v>
      </c>
      <c r="C240" s="56" t="s">
        <v>250</v>
      </c>
      <c r="D240" s="140">
        <v>44158</v>
      </c>
      <c r="E240" s="107">
        <v>49.1</v>
      </c>
      <c r="F240" s="70">
        <v>0.14854000000000001</v>
      </c>
      <c r="G240" s="70">
        <v>0.10305</v>
      </c>
      <c r="H240" t="s">
        <v>343</v>
      </c>
      <c r="I240">
        <v>1.0152615275711301E-2</v>
      </c>
      <c r="J240">
        <v>0.55181789439806728</v>
      </c>
      <c r="K240">
        <v>7.1285497448216337E-3</v>
      </c>
      <c r="L240">
        <v>3.9543395464255712E-2</v>
      </c>
      <c r="M240">
        <v>0.29665912940428024</v>
      </c>
      <c r="N240">
        <v>0.10150234083138197</v>
      </c>
      <c r="O240">
        <v>0.24307336862252729</v>
      </c>
      <c r="P240">
        <v>0.58740007256903259</v>
      </c>
      <c r="Q240">
        <v>8.3297466415800259E-3</v>
      </c>
      <c r="R240">
        <v>0.1493684905217007</v>
      </c>
      <c r="S240">
        <v>6.0412577814057211E-5</v>
      </c>
      <c r="T240">
        <v>0.1493684905217012</v>
      </c>
      <c r="U240">
        <v>7.8630450867552298E-2</v>
      </c>
      <c r="V240">
        <v>0.493400937991748</v>
      </c>
      <c r="W240">
        <v>4.0419965247225076E-4</v>
      </c>
      <c r="X240">
        <v>0.23480458391946379</v>
      </c>
      <c r="Y240">
        <v>3.1782337738577361E-5</v>
      </c>
      <c r="Z240">
        <v>0.41714450541625381</v>
      </c>
    </row>
    <row r="241" spans="1:26" s="56" customFormat="1" x14ac:dyDescent="0.2">
      <c r="A241" s="167">
        <v>10368</v>
      </c>
      <c r="B241" s="167" t="s">
        <v>87</v>
      </c>
      <c r="C241" s="167" t="s">
        <v>79</v>
      </c>
      <c r="D241" s="172">
        <v>44158</v>
      </c>
      <c r="E241" s="170"/>
      <c r="F241" s="192">
        <v>1.22055</v>
      </c>
      <c r="G241" s="192">
        <v>10.325699999999999</v>
      </c>
      <c r="H241" t="s">
        <v>344</v>
      </c>
      <c r="I241">
        <v>1.0300971677623467E-2</v>
      </c>
      <c r="J241">
        <v>3.7482198153437896</v>
      </c>
      <c r="K241">
        <v>7.1414497805349988E-3</v>
      </c>
      <c r="L241">
        <v>1.7834628621658681E-2</v>
      </c>
      <c r="M241">
        <v>3.0138402785362977</v>
      </c>
      <c r="N241">
        <v>4.2070243557168374E-2</v>
      </c>
      <c r="O241">
        <v>2.1950174427118379</v>
      </c>
      <c r="P241">
        <v>4.3655739641831603</v>
      </c>
      <c r="Q241">
        <v>7.5692918667469499E-3</v>
      </c>
      <c r="R241">
        <v>0.16940720667892065</v>
      </c>
      <c r="S241">
        <v>5.489728002224345E-5</v>
      </c>
      <c r="T241">
        <v>0.16940720667892034</v>
      </c>
      <c r="U241">
        <v>1.4574373425551819</v>
      </c>
      <c r="V241">
        <v>0.500505540639272</v>
      </c>
      <c r="W241">
        <v>0.17240608836851704</v>
      </c>
      <c r="X241">
        <v>1.3442871828609677</v>
      </c>
      <c r="Y241">
        <v>0.25150439768454114</v>
      </c>
      <c r="Z241">
        <v>1.4490647038997222</v>
      </c>
    </row>
    <row r="242" spans="1:26" s="56" customFormat="1" x14ac:dyDescent="0.2">
      <c r="A242" s="56">
        <v>10828</v>
      </c>
      <c r="B242" s="56" t="s">
        <v>355</v>
      </c>
      <c r="C242" s="56" t="s">
        <v>250</v>
      </c>
      <c r="D242" s="140">
        <v>44158</v>
      </c>
      <c r="E242" s="107">
        <v>46.65</v>
      </c>
      <c r="F242" s="70">
        <v>0.12559999999999999</v>
      </c>
      <c r="G242" s="70">
        <v>1.014E-2</v>
      </c>
      <c r="H242" t="s">
        <v>345</v>
      </c>
      <c r="I242">
        <v>1.0098308446175115E-2</v>
      </c>
      <c r="J242">
        <v>0.39305638346054</v>
      </c>
      <c r="K242">
        <v>7.1271823920397142E-3</v>
      </c>
      <c r="L242">
        <v>2.7336893957574295E-2</v>
      </c>
      <c r="M242">
        <v>0.28162958571349517</v>
      </c>
      <c r="N242">
        <v>8.7086372489368E-2</v>
      </c>
      <c r="O242">
        <v>0.22684496903094931</v>
      </c>
      <c r="P242">
        <v>0.40308830625142306</v>
      </c>
      <c r="Q242">
        <v>8.1388908648748742E-3</v>
      </c>
      <c r="R242">
        <v>0.14055567768280103</v>
      </c>
      <c r="S242">
        <v>5.9028371312036292E-5</v>
      </c>
      <c r="T242">
        <v>0.14055567768280033</v>
      </c>
      <c r="U242">
        <v>2.0800506224721869E-2</v>
      </c>
      <c r="V242">
        <v>1.0471202923748086</v>
      </c>
      <c r="W242">
        <v>7.8746646461394141E-4</v>
      </c>
      <c r="X242">
        <v>0.29077318645052064</v>
      </c>
      <c r="Y242">
        <v>1.6395563087367852E-5</v>
      </c>
      <c r="Z242">
        <v>0.954365112657935</v>
      </c>
    </row>
    <row r="243" spans="1:26" s="56" customFormat="1" x14ac:dyDescent="0.2">
      <c r="A243" s="167">
        <v>10368</v>
      </c>
      <c r="B243" s="167" t="s">
        <v>87</v>
      </c>
      <c r="C243" s="167" t="s">
        <v>79</v>
      </c>
      <c r="D243" s="172">
        <v>44158</v>
      </c>
      <c r="E243" s="170"/>
      <c r="F243" s="192">
        <v>1.22055</v>
      </c>
      <c r="G243" s="192">
        <v>10.325699999999999</v>
      </c>
      <c r="H243" t="s">
        <v>346</v>
      </c>
      <c r="I243">
        <v>1.0244773637508616E-2</v>
      </c>
      <c r="J243">
        <v>3.7589721249867427</v>
      </c>
      <c r="K243">
        <v>7.1420286189496024E-3</v>
      </c>
      <c r="L243">
        <v>1.8147180781914463E-2</v>
      </c>
      <c r="M243">
        <v>3.0131175314392094</v>
      </c>
      <c r="N243">
        <v>4.5762267144892961E-2</v>
      </c>
      <c r="O243">
        <v>2.2522590656184116</v>
      </c>
      <c r="P243">
        <v>3.8401909129062979</v>
      </c>
      <c r="Q243">
        <v>7.5503773237899849E-3</v>
      </c>
      <c r="R243">
        <v>0.16886685266926668</v>
      </c>
      <c r="S243">
        <v>5.476009982368843E-5</v>
      </c>
      <c r="T243">
        <v>0.1688668526692661</v>
      </c>
      <c r="U243">
        <v>1.4646711310397265</v>
      </c>
      <c r="V243">
        <v>0.40843134630164335</v>
      </c>
      <c r="W243">
        <v>0.17132906296365658</v>
      </c>
      <c r="X243">
        <v>1.7053571780274366</v>
      </c>
      <c r="Y243">
        <v>0.25074887735578444</v>
      </c>
      <c r="Z243">
        <v>1.6569595722196115</v>
      </c>
    </row>
    <row r="244" spans="1:26" s="56" customFormat="1" x14ac:dyDescent="0.2">
      <c r="A244" s="56">
        <v>10827</v>
      </c>
      <c r="B244" s="56" t="s">
        <v>354</v>
      </c>
      <c r="C244" s="56" t="s">
        <v>250</v>
      </c>
      <c r="D244" s="140">
        <v>44158</v>
      </c>
      <c r="E244" s="107">
        <v>40.799999999999997</v>
      </c>
      <c r="F244" s="70">
        <v>0.16292000000000001</v>
      </c>
      <c r="G244" s="70">
        <v>0.10204999999999842</v>
      </c>
      <c r="H244" t="s">
        <v>347</v>
      </c>
      <c r="I244">
        <v>1.0141576348258935E-2</v>
      </c>
      <c r="J244">
        <v>0.42874153862727737</v>
      </c>
      <c r="K244">
        <v>7.134994818362223E-3</v>
      </c>
      <c r="L244">
        <v>1.9197347172370576E-2</v>
      </c>
      <c r="M244">
        <v>0.5008914111104491</v>
      </c>
      <c r="N244">
        <v>5.5604001988254617E-2</v>
      </c>
      <c r="O244">
        <v>0.39131008612466711</v>
      </c>
      <c r="P244">
        <v>0.43045451462056811</v>
      </c>
      <c r="Q244">
        <v>7.9305570633120253E-3</v>
      </c>
      <c r="R244">
        <v>0.10649884937289494</v>
      </c>
      <c r="S244">
        <v>5.7517403147003734E-5</v>
      </c>
      <c r="T244">
        <v>0.10649884937289421</v>
      </c>
      <c r="U244">
        <v>1.088907461678729E-2</v>
      </c>
      <c r="V244">
        <v>1.0108401800325404</v>
      </c>
      <c r="W244">
        <v>9.9156253285017249E-3</v>
      </c>
      <c r="X244">
        <v>0.20331600941827663</v>
      </c>
      <c r="Y244">
        <v>1.0809649257444855E-4</v>
      </c>
      <c r="Z244">
        <v>0.9607083263640952</v>
      </c>
    </row>
    <row r="245" spans="1:26" s="56" customFormat="1" x14ac:dyDescent="0.2">
      <c r="A245" s="167">
        <v>10368</v>
      </c>
      <c r="B245" s="167" t="s">
        <v>87</v>
      </c>
      <c r="C245" s="167" t="s">
        <v>79</v>
      </c>
      <c r="D245" s="172">
        <v>44158</v>
      </c>
      <c r="E245" s="170"/>
      <c r="F245" s="192">
        <v>1.22055</v>
      </c>
      <c r="G245" s="192">
        <v>10.325699999999999</v>
      </c>
      <c r="H245" t="s">
        <v>348</v>
      </c>
      <c r="I245">
        <v>9.2889881793557835E-3</v>
      </c>
      <c r="J245">
        <v>4.6624031735419749</v>
      </c>
      <c r="K245">
        <v>7.142557989846852E-3</v>
      </c>
      <c r="L245">
        <v>3.0156305391751348E-2</v>
      </c>
      <c r="M245">
        <v>3.0134485509922149</v>
      </c>
      <c r="N245">
        <v>5.7432736826957265E-2</v>
      </c>
      <c r="O245">
        <v>2.3962593289552152</v>
      </c>
      <c r="P245">
        <v>5.8592576447790892</v>
      </c>
      <c r="Q245">
        <v>7.5223598461538121E-3</v>
      </c>
      <c r="R245">
        <v>0.19073242492791337</v>
      </c>
      <c r="S245">
        <v>5.4556899399872426E-5</v>
      </c>
      <c r="T245">
        <v>0.19073242492791417</v>
      </c>
      <c r="U245">
        <v>1.4588868059128364</v>
      </c>
      <c r="V245">
        <v>0.80920043909427608</v>
      </c>
      <c r="W245">
        <v>0.16710383294560099</v>
      </c>
      <c r="X245">
        <v>2.5625435691445011</v>
      </c>
      <c r="Y245">
        <v>0.24338728398641685</v>
      </c>
      <c r="Z245">
        <v>2.6425378612855357</v>
      </c>
    </row>
    <row r="246" spans="1:26" s="56" customFormat="1" x14ac:dyDescent="0.2">
      <c r="D246" s="140"/>
      <c r="E246" s="107"/>
      <c r="F246" s="70"/>
      <c r="G246" s="70"/>
      <c r="H246" s="70"/>
      <c r="I246" s="70"/>
      <c r="J246" s="72"/>
      <c r="K246" s="70"/>
      <c r="L246" s="106"/>
      <c r="M246" s="106"/>
      <c r="N246" s="106"/>
      <c r="O246" s="70"/>
      <c r="P246" s="72"/>
      <c r="Q246" s="71"/>
      <c r="R246" s="132"/>
      <c r="S246" s="175"/>
      <c r="U246" s="70"/>
      <c r="V246" s="72"/>
      <c r="W246" s="70"/>
      <c r="X246" s="72"/>
      <c r="Y246" s="71"/>
      <c r="Z246" s="72"/>
    </row>
    <row r="247" spans="1:26" s="56" customFormat="1" x14ac:dyDescent="0.2">
      <c r="A247" s="167">
        <v>10815</v>
      </c>
      <c r="B247" s="167" t="s">
        <v>87</v>
      </c>
      <c r="C247" s="167" t="s">
        <v>79</v>
      </c>
      <c r="D247" s="172">
        <v>44158</v>
      </c>
      <c r="E247" s="170"/>
      <c r="F247" s="192">
        <v>1.10995</v>
      </c>
      <c r="G247" s="192">
        <v>10.349080000000001</v>
      </c>
      <c r="H247" t="s">
        <v>357</v>
      </c>
      <c r="I247">
        <v>9.1797988881290628E-3</v>
      </c>
      <c r="J247">
        <v>4.3506884607825445</v>
      </c>
      <c r="K247">
        <v>7.1412375826524939E-3</v>
      </c>
      <c r="L247">
        <v>1.720656498669389E-2</v>
      </c>
      <c r="M247">
        <v>2.7343706473985421</v>
      </c>
      <c r="N247">
        <v>3.9158988941481225E-2</v>
      </c>
      <c r="O247">
        <v>2.3131382821752298</v>
      </c>
      <c r="P247">
        <v>4.8809003566081648</v>
      </c>
      <c r="Q247">
        <v>7.6740477885271791E-3</v>
      </c>
      <c r="R247">
        <v>0.16055705998709768</v>
      </c>
      <c r="S247">
        <v>5.5657036056651581E-5</v>
      </c>
      <c r="T247">
        <v>0.16055705998709713</v>
      </c>
      <c r="U247">
        <v>1.3201324617070131</v>
      </c>
      <c r="V247">
        <v>0.49851967452958373</v>
      </c>
      <c r="W247">
        <v>0.19736559389563085</v>
      </c>
      <c r="X247">
        <v>1.7802642995957831</v>
      </c>
      <c r="Y247">
        <v>0.26190371546233371</v>
      </c>
      <c r="Z247">
        <v>1.5530302284057207</v>
      </c>
    </row>
    <row r="248" spans="1:26" s="56" customFormat="1" x14ac:dyDescent="0.2">
      <c r="A248" s="56">
        <v>10826</v>
      </c>
      <c r="B248" s="56" t="s">
        <v>353</v>
      </c>
      <c r="C248" s="56" t="s">
        <v>250</v>
      </c>
      <c r="D248" s="140"/>
      <c r="E248" s="107">
        <v>29.65</v>
      </c>
      <c r="F248" s="70">
        <v>0.21772</v>
      </c>
      <c r="G248" s="70">
        <v>0.10291999999999923</v>
      </c>
      <c r="H248" t="s">
        <v>358</v>
      </c>
      <c r="I248">
        <v>1.0112815346304763E-2</v>
      </c>
      <c r="J248">
        <v>0.41458219294017579</v>
      </c>
      <c r="K248">
        <v>7.1326131178845184E-3</v>
      </c>
      <c r="L248">
        <v>7.1594914299369053E-2</v>
      </c>
      <c r="M248">
        <v>0.54311504109658637</v>
      </c>
      <c r="N248">
        <v>5.9353975065263992E-2</v>
      </c>
      <c r="O248">
        <v>0.42963127065085266</v>
      </c>
      <c r="P248">
        <v>0.40278674270728659</v>
      </c>
      <c r="Q248">
        <v>8.0035021678817059E-3</v>
      </c>
      <c r="R248">
        <v>0.13088822279384843</v>
      </c>
      <c r="S248">
        <v>5.8046447065815492E-5</v>
      </c>
      <c r="T248">
        <v>0.13088822279384743</v>
      </c>
      <c r="U248">
        <v>1.0774319621948414E-2</v>
      </c>
      <c r="V248">
        <v>1.0232492247812344</v>
      </c>
      <c r="W248">
        <v>6.1663508756833862E-3</v>
      </c>
      <c r="X248">
        <v>0.22940895128312649</v>
      </c>
      <c r="Y248">
        <v>6.643988719963695E-5</v>
      </c>
      <c r="Z248">
        <v>1.028024214044452</v>
      </c>
    </row>
    <row r="249" spans="1:26" s="56" customFormat="1" x14ac:dyDescent="0.2">
      <c r="A249" s="167">
        <v>10815</v>
      </c>
      <c r="B249" s="167" t="s">
        <v>87</v>
      </c>
      <c r="C249" s="167" t="s">
        <v>79</v>
      </c>
      <c r="D249" s="172">
        <v>44158</v>
      </c>
      <c r="E249" s="170"/>
      <c r="F249" s="192">
        <v>1.10995</v>
      </c>
      <c r="G249" s="192">
        <v>10.349080000000001</v>
      </c>
      <c r="H249" t="s">
        <v>359</v>
      </c>
      <c r="I249">
        <v>1.0070591754799706E-2</v>
      </c>
      <c r="J249">
        <v>2.9373634033144169</v>
      </c>
      <c r="K249">
        <v>7.1418576978987125E-3</v>
      </c>
      <c r="L249">
        <v>1.5847034085964492E-2</v>
      </c>
      <c r="M249">
        <v>2.7312620974191861</v>
      </c>
      <c r="N249">
        <v>3.4520754919908032E-2</v>
      </c>
      <c r="O249">
        <v>2.0588842283616944</v>
      </c>
      <c r="P249">
        <v>3.1127661700675247</v>
      </c>
      <c r="Q249">
        <v>7.6617950409235925E-3</v>
      </c>
      <c r="R249">
        <v>0.15255770515378497</v>
      </c>
      <c r="S249">
        <v>5.5568171400871693E-5</v>
      </c>
      <c r="T249">
        <v>0.15255770515378478</v>
      </c>
      <c r="U249">
        <v>1.3186034757266145</v>
      </c>
      <c r="V249">
        <v>0.51826889112709884</v>
      </c>
      <c r="W249">
        <v>0.20018667506382937</v>
      </c>
      <c r="X249">
        <v>1.6981585186190733</v>
      </c>
      <c r="Y249">
        <v>0.26385952005773899</v>
      </c>
      <c r="Z249">
        <v>1.513952164353195</v>
      </c>
    </row>
    <row r="250" spans="1:26" s="56" customFormat="1" x14ac:dyDescent="0.2">
      <c r="A250" s="56">
        <v>10825</v>
      </c>
      <c r="B250" s="56" t="s">
        <v>352</v>
      </c>
      <c r="C250" s="56" t="s">
        <v>250</v>
      </c>
      <c r="D250" s="140"/>
      <c r="E250" s="107">
        <v>15.4</v>
      </c>
      <c r="F250" s="70">
        <v>0.20732</v>
      </c>
      <c r="G250" s="70">
        <v>0.10168999999999961</v>
      </c>
      <c r="H250" t="s">
        <v>360</v>
      </c>
      <c r="I250">
        <v>9.9380693121488527E-3</v>
      </c>
      <c r="J250">
        <v>0.75196430804158676</v>
      </c>
      <c r="K250">
        <v>7.127373785936141E-3</v>
      </c>
      <c r="L250">
        <v>6.3183053562729213E-2</v>
      </c>
      <c r="M250">
        <v>0.93070512507918912</v>
      </c>
      <c r="N250">
        <v>2.7177443189295398E-2</v>
      </c>
      <c r="O250">
        <v>0.74258847177247744</v>
      </c>
      <c r="P250">
        <v>0.7385271119432576</v>
      </c>
      <c r="Q250">
        <v>7.9214004356055051E-3</v>
      </c>
      <c r="R250">
        <v>0.11789662220521745</v>
      </c>
      <c r="S250">
        <v>5.745099350603423E-5</v>
      </c>
      <c r="T250">
        <v>0.11789662220521699</v>
      </c>
      <c r="U250">
        <v>1.2365782177653764E-2</v>
      </c>
      <c r="V250">
        <v>1.2502493015399014</v>
      </c>
      <c r="W250">
        <v>4.688934804290763E-3</v>
      </c>
      <c r="X250">
        <v>0.25040235909906194</v>
      </c>
      <c r="Y250">
        <v>5.8032190014055925E-5</v>
      </c>
      <c r="Z250">
        <v>1.1651359607933403</v>
      </c>
    </row>
    <row r="251" spans="1:26" s="56" customFormat="1" x14ac:dyDescent="0.2">
      <c r="A251" s="167">
        <v>10815</v>
      </c>
      <c r="B251" s="167" t="s">
        <v>87</v>
      </c>
      <c r="C251" s="167" t="s">
        <v>79</v>
      </c>
      <c r="D251" s="172">
        <v>44158</v>
      </c>
      <c r="E251" s="170"/>
      <c r="F251" s="192">
        <v>1.10995</v>
      </c>
      <c r="G251" s="192">
        <v>10.349080000000001</v>
      </c>
      <c r="H251" t="s">
        <v>361</v>
      </c>
      <c r="I251">
        <v>1.0311960895816768E-2</v>
      </c>
      <c r="J251">
        <v>4.0888888514699309</v>
      </c>
      <c r="K251">
        <v>7.1444921344329523E-3</v>
      </c>
      <c r="L251">
        <v>1.7710486624037063E-2</v>
      </c>
      <c r="M251">
        <v>2.7318668532900139</v>
      </c>
      <c r="N251">
        <v>3.8222809856972205E-2</v>
      </c>
      <c r="O251">
        <v>1.980191038712372</v>
      </c>
      <c r="P251">
        <v>3.9191370630303743</v>
      </c>
      <c r="Q251">
        <v>7.5131191618629436E-3</v>
      </c>
      <c r="R251">
        <v>0.15804928454441364</v>
      </c>
      <c r="S251">
        <v>5.4489880127522606E-5</v>
      </c>
      <c r="T251">
        <v>0.15804928454441375</v>
      </c>
      <c r="U251">
        <v>1.3271756644792536</v>
      </c>
      <c r="V251">
        <v>0.5305329415860266</v>
      </c>
      <c r="W251">
        <v>0.19497454541195219</v>
      </c>
      <c r="X251">
        <v>2.2961375828426571</v>
      </c>
      <c r="Y251">
        <v>0.25693375029243876</v>
      </c>
      <c r="Z251">
        <v>2.5756681741451781</v>
      </c>
    </row>
    <row r="252" spans="1:26" s="56" customFormat="1" x14ac:dyDescent="0.2">
      <c r="A252" s="56">
        <v>10822</v>
      </c>
      <c r="B252" s="56" t="s">
        <v>349</v>
      </c>
      <c r="C252" s="56" t="s">
        <v>250</v>
      </c>
      <c r="D252" s="140"/>
      <c r="E252" s="107">
        <v>1.75</v>
      </c>
      <c r="F252" s="70">
        <v>0.35138000000000003</v>
      </c>
      <c r="G252" s="70">
        <v>0.10238000000000014</v>
      </c>
      <c r="H252" t="s">
        <v>362</v>
      </c>
      <c r="I252">
        <v>1.0137873147992617E-2</v>
      </c>
      <c r="J252">
        <v>0.81221975219719145</v>
      </c>
      <c r="K252">
        <v>7.1343410472065587E-3</v>
      </c>
      <c r="L252">
        <v>9.3696612959305883E-2</v>
      </c>
      <c r="M252">
        <v>1.0821611344261404</v>
      </c>
      <c r="N252">
        <v>5.4492180696782154E-2</v>
      </c>
      <c r="O252">
        <v>0.85747798256752994</v>
      </c>
      <c r="P252">
        <v>0.79802802315386834</v>
      </c>
      <c r="Q252">
        <v>8.0250204975354251E-3</v>
      </c>
      <c r="R252">
        <v>0.13387696735987351</v>
      </c>
      <c r="S252">
        <v>5.8202511568203146E-5</v>
      </c>
      <c r="T252">
        <v>0.13387696735987331</v>
      </c>
      <c r="U252">
        <v>9.390896836464482E-3</v>
      </c>
      <c r="V252">
        <v>1.7137710413924523</v>
      </c>
      <c r="W252">
        <v>1.176399599944315E-3</v>
      </c>
      <c r="X252">
        <v>0.22813195867294353</v>
      </c>
      <c r="Y252">
        <v>1.1074639892840807E-5</v>
      </c>
      <c r="Z252">
        <v>1.7517807500946159</v>
      </c>
    </row>
    <row r="253" spans="1:26" s="56" customFormat="1" x14ac:dyDescent="0.2">
      <c r="A253" s="167">
        <v>10815</v>
      </c>
      <c r="B253" s="167" t="s">
        <v>87</v>
      </c>
      <c r="C253" s="167" t="s">
        <v>79</v>
      </c>
      <c r="D253" s="172">
        <v>44158</v>
      </c>
      <c r="E253" s="170"/>
      <c r="F253" s="192">
        <v>1.10995</v>
      </c>
      <c r="G253" s="192">
        <v>10.349080000000001</v>
      </c>
      <c r="H253" t="s">
        <v>363</v>
      </c>
      <c r="I253">
        <v>1.041700039772182E-2</v>
      </c>
      <c r="J253">
        <v>3.0911480674050926</v>
      </c>
      <c r="K253">
        <v>7.1446839051694626E-3</v>
      </c>
      <c r="L253">
        <v>1.5779330179055251E-2</v>
      </c>
      <c r="M253">
        <v>2.7323754782387604</v>
      </c>
      <c r="N253">
        <v>4.5914125732769186E-2</v>
      </c>
      <c r="O253">
        <v>1.9809160215560937</v>
      </c>
      <c r="P253">
        <v>3.1636473472661288</v>
      </c>
      <c r="Q253">
        <v>7.5265887866100062E-3</v>
      </c>
      <c r="R253">
        <v>0.15455957146436697</v>
      </c>
      <c r="S253">
        <v>5.4587570344064841E-5</v>
      </c>
      <c r="T253">
        <v>0.15455957146436661</v>
      </c>
      <c r="U253">
        <v>1.3202968278159199</v>
      </c>
      <c r="V253">
        <v>0.53959419585399604</v>
      </c>
      <c r="W253">
        <v>0.19946072967760636</v>
      </c>
      <c r="X253">
        <v>2.0076179376931473</v>
      </c>
      <c r="Y253">
        <v>0.26305968791339851</v>
      </c>
      <c r="Z253">
        <v>2.016844557097154</v>
      </c>
    </row>
    <row r="254" spans="1:26" s="56" customFormat="1" x14ac:dyDescent="0.2">
      <c r="A254" s="56">
        <v>10824</v>
      </c>
      <c r="B254" s="56" t="s">
        <v>351</v>
      </c>
      <c r="C254" s="56" t="s">
        <v>250</v>
      </c>
      <c r="D254" s="140"/>
      <c r="E254" s="107">
        <v>9.25</v>
      </c>
      <c r="F254" s="70">
        <v>0.22206999999999999</v>
      </c>
      <c r="G254" s="70">
        <v>0.10668000000000077</v>
      </c>
      <c r="H254" t="s">
        <v>364</v>
      </c>
      <c r="I254">
        <v>1.0089990047180699E-2</v>
      </c>
      <c r="J254">
        <v>0.44974820046435476</v>
      </c>
      <c r="K254">
        <v>7.1335401530886865E-3</v>
      </c>
      <c r="L254">
        <v>8.444643543832081E-2</v>
      </c>
      <c r="M254">
        <v>0.7868243777978513</v>
      </c>
      <c r="N254">
        <v>6.8663402705876952E-2</v>
      </c>
      <c r="O254">
        <v>0.62083962917950197</v>
      </c>
      <c r="P254">
        <v>0.48232959162236699</v>
      </c>
      <c r="Q254">
        <v>7.9539018088100703E-3</v>
      </c>
      <c r="R254">
        <v>0.14504737356914618</v>
      </c>
      <c r="S254">
        <v>5.7686713969365403E-5</v>
      </c>
      <c r="T254">
        <v>0.14504737356914552</v>
      </c>
      <c r="U254">
        <v>9.846342472706951E-3</v>
      </c>
      <c r="V254">
        <v>1.6131459597817688</v>
      </c>
      <c r="W254">
        <v>1.7527381251104986E-3</v>
      </c>
      <c r="X254">
        <v>0.30261260853392852</v>
      </c>
      <c r="Y254">
        <v>1.7305765887896578E-5</v>
      </c>
      <c r="Z254">
        <v>1.5852943534126949</v>
      </c>
    </row>
    <row r="255" spans="1:26" s="56" customFormat="1" x14ac:dyDescent="0.2">
      <c r="A255" s="167">
        <v>10815</v>
      </c>
      <c r="B255" s="167" t="s">
        <v>87</v>
      </c>
      <c r="C255" s="167" t="s">
        <v>79</v>
      </c>
      <c r="D255" s="172">
        <v>44158</v>
      </c>
      <c r="E255" s="170"/>
      <c r="F255" s="192">
        <v>1.10995</v>
      </c>
      <c r="G255" s="192">
        <v>10.349080000000001</v>
      </c>
      <c r="H255" t="s">
        <v>363</v>
      </c>
      <c r="I255">
        <v>1.041700039772182E-2</v>
      </c>
      <c r="J255">
        <v>3.0911480674050926</v>
      </c>
      <c r="K255">
        <v>7.1446839051694626E-3</v>
      </c>
      <c r="L255">
        <v>1.5779330179055251E-2</v>
      </c>
      <c r="M255">
        <v>2.7323754782387604</v>
      </c>
      <c r="N255">
        <v>4.5914125732769186E-2</v>
      </c>
      <c r="O255">
        <v>1.9809160215560937</v>
      </c>
      <c r="P255">
        <v>3.1636473472661288</v>
      </c>
      <c r="Q255">
        <v>7.5265887866100062E-3</v>
      </c>
      <c r="R255">
        <v>0.15455957146436697</v>
      </c>
      <c r="S255">
        <v>5.4587570344064841E-5</v>
      </c>
      <c r="T255">
        <v>0.15455957146436661</v>
      </c>
      <c r="U255">
        <v>1.3202968278159199</v>
      </c>
      <c r="V255">
        <v>0.53959419585399604</v>
      </c>
      <c r="W255">
        <v>0.19946072967760636</v>
      </c>
      <c r="X255">
        <v>2.0076179376931473</v>
      </c>
      <c r="Y255">
        <v>0.26305968791339851</v>
      </c>
      <c r="Z255">
        <v>2.016844557097154</v>
      </c>
    </row>
    <row r="256" spans="1:26" s="56" customFormat="1" x14ac:dyDescent="0.2">
      <c r="D256" s="140"/>
      <c r="E256" s="107"/>
      <c r="F256" s="70"/>
      <c r="G256" s="70"/>
      <c r="H256" s="70"/>
      <c r="I256" s="70"/>
      <c r="J256" s="72"/>
      <c r="K256" s="70"/>
      <c r="L256" s="106"/>
      <c r="M256" s="106"/>
      <c r="N256" s="106"/>
      <c r="O256" s="70"/>
      <c r="P256" s="72"/>
      <c r="Q256" s="71"/>
      <c r="R256" s="132"/>
      <c r="S256" s="175"/>
      <c r="U256" s="70"/>
      <c r="V256" s="72"/>
      <c r="W256" s="70"/>
      <c r="X256" s="72"/>
      <c r="Y256" s="71"/>
      <c r="Z256" s="72"/>
    </row>
    <row r="257" spans="1:26" s="56" customFormat="1" x14ac:dyDescent="0.2">
      <c r="A257" s="167">
        <v>10815</v>
      </c>
      <c r="B257" s="167" t="s">
        <v>87</v>
      </c>
      <c r="C257" s="167" t="s">
        <v>79</v>
      </c>
      <c r="D257" s="172">
        <v>44169</v>
      </c>
      <c r="E257" s="170"/>
      <c r="F257" s="192">
        <v>1.10995</v>
      </c>
      <c r="G257" s="192">
        <v>10.349080000000001</v>
      </c>
      <c r="H257" t="s">
        <v>368</v>
      </c>
      <c r="I257">
        <v>9.9184476226551049E-3</v>
      </c>
      <c r="J257">
        <v>11.858267815651065</v>
      </c>
      <c r="K257">
        <v>7.15876246256589E-3</v>
      </c>
      <c r="L257">
        <v>4.1556706074956692E-2</v>
      </c>
      <c r="M257">
        <v>2.7329185935773732</v>
      </c>
      <c r="N257">
        <v>0.13681976448997368</v>
      </c>
      <c r="O257">
        <v>2.3418793968125851</v>
      </c>
      <c r="P257">
        <v>14.56792999476639</v>
      </c>
      <c r="Q257">
        <v>7.5213954439851596E-3</v>
      </c>
      <c r="R257">
        <v>0.20528000568823634</v>
      </c>
      <c r="S257">
        <v>5.4549904946911903E-5</v>
      </c>
      <c r="T257">
        <v>0.20528000568823687</v>
      </c>
      <c r="U257">
        <v>1.3059641459083347</v>
      </c>
      <c r="V257">
        <v>0.87452345128226572</v>
      </c>
      <c r="W257">
        <v>7.8449520883961399E-2</v>
      </c>
      <c r="X257">
        <v>3.1086068551182597</v>
      </c>
      <c r="Y257">
        <v>0.10238504758423177</v>
      </c>
      <c r="Z257">
        <v>2.6171932303184366</v>
      </c>
    </row>
    <row r="258" spans="1:26" s="56" customFormat="1" x14ac:dyDescent="0.2">
      <c r="A258" s="56">
        <v>10819</v>
      </c>
      <c r="B258" s="56" t="s">
        <v>365</v>
      </c>
      <c r="C258" s="56" t="s">
        <v>250</v>
      </c>
      <c r="D258" s="140">
        <v>44169</v>
      </c>
      <c r="E258" s="107">
        <v>64.5</v>
      </c>
      <c r="F258" s="70">
        <v>0.29629</v>
      </c>
      <c r="G258" s="70">
        <v>9.3410000000000437E-2</v>
      </c>
      <c r="H258" t="s">
        <v>369</v>
      </c>
      <c r="I258">
        <v>1.0123460645075836E-2</v>
      </c>
      <c r="J258">
        <v>0.33184605236301412</v>
      </c>
      <c r="K258">
        <v>7.1510219481879314E-3</v>
      </c>
      <c r="L258">
        <v>5.5148020620925123E-2</v>
      </c>
      <c r="M258">
        <v>8.788595851372176E-2</v>
      </c>
      <c r="N258">
        <v>3.8134374760243908E-2</v>
      </c>
      <c r="O258">
        <v>9.8567206471949831E-2</v>
      </c>
      <c r="P258">
        <v>0.39426761467389138</v>
      </c>
      <c r="Q258">
        <v>1.1349467546700416E-2</v>
      </c>
      <c r="R258">
        <v>0.18452016142871852</v>
      </c>
      <c r="S258">
        <v>8.2313498935316805E-5</v>
      </c>
      <c r="T258">
        <v>0.18452016142871819</v>
      </c>
      <c r="U258">
        <v>2.4916459734744184E-2</v>
      </c>
      <c r="V258">
        <v>0.99024700075344085</v>
      </c>
      <c r="W258">
        <v>5.0235902921836904E-2</v>
      </c>
      <c r="X258">
        <v>0.25270347968844736</v>
      </c>
      <c r="Y258">
        <v>1.2516283396459902E-3</v>
      </c>
      <c r="Z258">
        <v>0.944311214748628</v>
      </c>
    </row>
    <row r="259" spans="1:26" s="56" customFormat="1" x14ac:dyDescent="0.2">
      <c r="A259" s="167">
        <v>10815</v>
      </c>
      <c r="B259" s="167" t="s">
        <v>87</v>
      </c>
      <c r="C259" s="167" t="s">
        <v>79</v>
      </c>
      <c r="D259" s="172">
        <v>44169</v>
      </c>
      <c r="E259" s="170"/>
      <c r="F259" s="192">
        <v>1.10995</v>
      </c>
      <c r="G259" s="192">
        <v>10.349080000000001</v>
      </c>
      <c r="H259" t="s">
        <v>370</v>
      </c>
      <c r="I259">
        <v>9.8033963410988252E-3</v>
      </c>
      <c r="J259">
        <v>13.317688210164841</v>
      </c>
      <c r="K259">
        <v>7.1516102979562492E-3</v>
      </c>
      <c r="L259">
        <v>8.4067167566983542E-2</v>
      </c>
      <c r="M259">
        <v>2.7310029087659289</v>
      </c>
      <c r="N259">
        <v>0.1202593719588539</v>
      </c>
      <c r="O259">
        <v>2.138613643493628</v>
      </c>
      <c r="P259">
        <v>12.002680536868954</v>
      </c>
      <c r="Q259">
        <v>7.6223848719206488E-3</v>
      </c>
      <c r="R259">
        <v>0.31497759199383168</v>
      </c>
      <c r="S259">
        <v>5.5282343991707701E-5</v>
      </c>
      <c r="T259">
        <v>0.31497759199383102</v>
      </c>
      <c r="U259">
        <v>1.3250310612631695</v>
      </c>
      <c r="V259">
        <v>1.0409830522086301</v>
      </c>
      <c r="W259">
        <v>7.351705265318631E-2</v>
      </c>
      <c r="X259">
        <v>3.7409332121777799</v>
      </c>
      <c r="Y259">
        <v>9.7366654339065425E-2</v>
      </c>
      <c r="Z259">
        <v>3.7062591978967969</v>
      </c>
    </row>
    <row r="260" spans="1:26" s="56" customFormat="1" x14ac:dyDescent="0.2">
      <c r="A260" s="56">
        <v>10820</v>
      </c>
      <c r="B260" s="56" t="s">
        <v>366</v>
      </c>
      <c r="C260" s="56" t="s">
        <v>250</v>
      </c>
      <c r="D260" s="140">
        <v>44169</v>
      </c>
      <c r="E260" s="107">
        <v>66.3</v>
      </c>
      <c r="F260" s="70">
        <v>0.15418000000000001</v>
      </c>
      <c r="G260" s="70">
        <v>9.9540000000001072E-2</v>
      </c>
      <c r="H260" t="s">
        <v>371</v>
      </c>
      <c r="I260">
        <v>1.0084278427969686E-2</v>
      </c>
      <c r="J260">
        <v>0.31338935485843539</v>
      </c>
      <c r="K260">
        <v>7.1455196320086506E-3</v>
      </c>
      <c r="L260">
        <v>9.7212641757800755E-2</v>
      </c>
      <c r="M260">
        <v>6.1672476946452275E-2</v>
      </c>
      <c r="N260">
        <v>6.675887132588379E-2</v>
      </c>
      <c r="O260">
        <v>6.5579112029600053E-2</v>
      </c>
      <c r="P260">
        <v>0.41560533805510985</v>
      </c>
      <c r="Q260">
        <v>1.0728152974788475E-2</v>
      </c>
      <c r="R260">
        <v>0.26049583318622915</v>
      </c>
      <c r="S260">
        <v>7.7807333677507956E-5</v>
      </c>
      <c r="T260">
        <v>0.26049583318622921</v>
      </c>
      <c r="U260">
        <v>1.7087146319550054E-2</v>
      </c>
      <c r="V260">
        <v>1.5712892759961188</v>
      </c>
      <c r="W260">
        <v>6.0315596510703097E-2</v>
      </c>
      <c r="X260">
        <v>0.54887473009617949</v>
      </c>
      <c r="Y260">
        <v>1.0258216001300037E-3</v>
      </c>
      <c r="Z260">
        <v>1.7016969553823289</v>
      </c>
    </row>
    <row r="261" spans="1:26" s="56" customFormat="1" x14ac:dyDescent="0.2">
      <c r="A261" s="167">
        <v>10815</v>
      </c>
      <c r="B261" s="167" t="s">
        <v>87</v>
      </c>
      <c r="C261" s="167" t="s">
        <v>79</v>
      </c>
      <c r="D261" s="172">
        <v>44169</v>
      </c>
      <c r="E261" s="170"/>
      <c r="F261" s="192">
        <v>1.10995</v>
      </c>
      <c r="G261" s="192">
        <v>10.349080000000001</v>
      </c>
      <c r="H261" t="s">
        <v>372</v>
      </c>
      <c r="I261">
        <v>9.7766384616924072E-3</v>
      </c>
      <c r="J261">
        <v>13.53447044980366</v>
      </c>
      <c r="K261">
        <v>7.1469255458086189E-3</v>
      </c>
      <c r="L261">
        <v>6.9807184857370808E-2</v>
      </c>
      <c r="M261">
        <v>2.7310254234173454</v>
      </c>
      <c r="N261">
        <v>0.13012899503413075</v>
      </c>
      <c r="O261">
        <v>2.3660758171307172</v>
      </c>
      <c r="P261">
        <v>17.728911208151651</v>
      </c>
      <c r="Q261">
        <v>7.6177556936665282E-3</v>
      </c>
      <c r="R261">
        <v>0.31136371154099091</v>
      </c>
      <c r="S261">
        <v>5.5248770270497942E-5</v>
      </c>
      <c r="T261">
        <v>0.31136371154098996</v>
      </c>
      <c r="U261">
        <v>1.3214223425442504</v>
      </c>
      <c r="V261">
        <v>1.098783294929524</v>
      </c>
      <c r="W261">
        <v>7.7694100651991158E-2</v>
      </c>
      <c r="X261">
        <v>2.6593453745684243</v>
      </c>
      <c r="Y261">
        <v>0.10344822928096679</v>
      </c>
      <c r="Z261">
        <v>2.2048816844788348</v>
      </c>
    </row>
    <row r="262" spans="1:26" s="56" customFormat="1" x14ac:dyDescent="0.2">
      <c r="A262" s="56">
        <v>10821</v>
      </c>
      <c r="B262" s="56" t="s">
        <v>367</v>
      </c>
      <c r="C262" s="56" t="s">
        <v>250</v>
      </c>
      <c r="D262" s="140">
        <v>44169</v>
      </c>
      <c r="E262" s="107">
        <v>71.8</v>
      </c>
      <c r="F262" s="70">
        <v>0.2233</v>
      </c>
      <c r="G262" s="70">
        <v>0.10046999999999962</v>
      </c>
      <c r="H262" t="s">
        <v>373</v>
      </c>
      <c r="I262">
        <v>1.011339064112758E-2</v>
      </c>
      <c r="J262">
        <v>0.43118512134921044</v>
      </c>
      <c r="K262">
        <v>7.1443789330987483E-3</v>
      </c>
      <c r="L262">
        <v>7.0333107737369976E-2</v>
      </c>
      <c r="M262">
        <v>8.5008416949262963E-2</v>
      </c>
      <c r="N262">
        <v>5.8820227425471508E-2</v>
      </c>
      <c r="O262">
        <v>9.3105700941390812E-2</v>
      </c>
      <c r="P262">
        <v>0.5231931633025485</v>
      </c>
      <c r="Q262">
        <v>1.1079032843589229E-2</v>
      </c>
      <c r="R262">
        <v>0.22801451463598438</v>
      </c>
      <c r="S262">
        <v>8.035213585330268E-5</v>
      </c>
      <c r="T262">
        <v>0.22801451463598349</v>
      </c>
      <c r="U262">
        <v>2.4778280430243379E-2</v>
      </c>
      <c r="V262">
        <v>1.247519584793489</v>
      </c>
      <c r="W262">
        <v>0.18686225466094944</v>
      </c>
      <c r="X262">
        <v>0.82794706113347871</v>
      </c>
      <c r="Y262">
        <v>4.6413046436564282E-3</v>
      </c>
      <c r="Z262">
        <v>1.4955858792994958</v>
      </c>
    </row>
    <row r="263" spans="1:26" s="56" customFormat="1" x14ac:dyDescent="0.2">
      <c r="A263" s="167">
        <v>10815</v>
      </c>
      <c r="B263" s="167" t="s">
        <v>87</v>
      </c>
      <c r="C263" s="167" t="s">
        <v>79</v>
      </c>
      <c r="D263" s="172">
        <v>44169</v>
      </c>
      <c r="E263" s="170"/>
      <c r="F263" s="192">
        <v>1.10995</v>
      </c>
      <c r="G263" s="192">
        <v>10.349080000000001</v>
      </c>
      <c r="H263" t="s">
        <v>374</v>
      </c>
      <c r="I263">
        <v>1.020928488845765E-2</v>
      </c>
      <c r="J263">
        <v>11.517922170025889</v>
      </c>
      <c r="K263">
        <v>7.134822908799107E-3</v>
      </c>
      <c r="L263">
        <v>8.820927739316077E-2</v>
      </c>
      <c r="M263">
        <v>2.7285767001470238</v>
      </c>
      <c r="N263">
        <v>0.102730916068745</v>
      </c>
      <c r="O263">
        <v>2.1555060421512273</v>
      </c>
      <c r="P263">
        <v>12.071058709143962</v>
      </c>
      <c r="Q263">
        <v>7.6756325098312379E-3</v>
      </c>
      <c r="R263">
        <v>0.31990068178032649</v>
      </c>
      <c r="S263">
        <v>5.5668529455336408E-5</v>
      </c>
      <c r="T263">
        <v>0.31990068178032655</v>
      </c>
      <c r="U263">
        <v>1.3174948375009705</v>
      </c>
      <c r="V263">
        <v>1.0350888844957811</v>
      </c>
      <c r="W263">
        <v>7.9421677680758931E-2</v>
      </c>
      <c r="X263">
        <v>3.0682992433467944</v>
      </c>
      <c r="Y263">
        <v>0.10481902761380472</v>
      </c>
      <c r="Z263">
        <v>2.9600520693198722</v>
      </c>
    </row>
    <row r="264" spans="1:26" s="56" customFormat="1" x14ac:dyDescent="0.2">
      <c r="D264" s="140"/>
      <c r="E264" s="107"/>
      <c r="F264" s="70"/>
      <c r="G264" s="70"/>
      <c r="H264" s="70"/>
      <c r="I264" s="70"/>
      <c r="J264" s="72"/>
      <c r="K264" s="70"/>
      <c r="L264" s="106"/>
      <c r="M264" s="106"/>
      <c r="N264" s="106"/>
      <c r="O264" s="70"/>
      <c r="P264" s="72"/>
      <c r="Q264" s="71"/>
      <c r="R264" s="132"/>
      <c r="S264" s="175"/>
      <c r="U264" s="70"/>
      <c r="V264" s="72"/>
      <c r="W264" s="70"/>
      <c r="X264" s="72"/>
      <c r="Y264" s="71"/>
      <c r="Z264" s="72"/>
    </row>
    <row r="265" spans="1:26" s="56" customFormat="1" x14ac:dyDescent="0.2">
      <c r="A265" s="167">
        <v>10815</v>
      </c>
      <c r="B265" s="167" t="s">
        <v>87</v>
      </c>
      <c r="C265" s="167" t="s">
        <v>79</v>
      </c>
      <c r="D265" s="172">
        <v>44172</v>
      </c>
      <c r="E265" s="170"/>
      <c r="F265" s="192">
        <v>1.10995</v>
      </c>
      <c r="G265" s="192">
        <v>10.349080000000001</v>
      </c>
      <c r="H265" t="s">
        <v>375</v>
      </c>
      <c r="I265">
        <v>9.9452183201717368E-3</v>
      </c>
      <c r="J265">
        <v>0.79307427164651811</v>
      </c>
      <c r="K265">
        <v>7.1551089563130872E-3</v>
      </c>
      <c r="L265">
        <v>5.1474627693795403E-3</v>
      </c>
      <c r="M265">
        <v>2.7322613427673801</v>
      </c>
      <c r="N265">
        <v>1.207223655940305E-2</v>
      </c>
      <c r="O265">
        <v>2.0811140090273064</v>
      </c>
      <c r="P265">
        <v>0.84654806928759707</v>
      </c>
      <c r="Q265">
        <v>7.5709427772746351E-3</v>
      </c>
      <c r="R265">
        <v>0.14091966498785108</v>
      </c>
      <c r="S265">
        <v>5.4909253466936234E-5</v>
      </c>
      <c r="T265">
        <v>0.14091966498785066</v>
      </c>
      <c r="U265">
        <v>1.3194110909044641</v>
      </c>
      <c r="V265">
        <v>0.27864814941603838</v>
      </c>
      <c r="W265">
        <v>0.18669655645231895</v>
      </c>
      <c r="X265">
        <v>0.40823820371141883</v>
      </c>
      <c r="Y265">
        <v>0.24643380898916031</v>
      </c>
      <c r="Z265">
        <v>0.3534696659232231</v>
      </c>
    </row>
    <row r="266" spans="1:26" s="56" customFormat="1" x14ac:dyDescent="0.2">
      <c r="A266" s="56">
        <v>10816</v>
      </c>
      <c r="B266" s="1" t="s">
        <v>382</v>
      </c>
      <c r="C266" s="70" t="s">
        <v>250</v>
      </c>
      <c r="D266" s="140">
        <v>44172</v>
      </c>
      <c r="E266" s="107">
        <v>97</v>
      </c>
      <c r="F266" s="70">
        <v>9.5530000000000004E-2</v>
      </c>
      <c r="G266" s="70">
        <v>0.10219000000000023</v>
      </c>
      <c r="H266" t="s">
        <v>376</v>
      </c>
      <c r="I266">
        <v>9.9965314793918451E-3</v>
      </c>
      <c r="J266">
        <v>0.23032302978002192</v>
      </c>
      <c r="K266">
        <v>7.1460625637850767E-3</v>
      </c>
      <c r="L266">
        <v>6.4395387098727698E-3</v>
      </c>
      <c r="M266">
        <v>2.3294014366030549</v>
      </c>
      <c r="N266">
        <v>4.5262537826801187E-3</v>
      </c>
      <c r="O266">
        <v>1.7929451627498025</v>
      </c>
      <c r="P266">
        <v>0.24557368917434119</v>
      </c>
      <c r="Q266">
        <v>7.6944266166011797E-3</v>
      </c>
      <c r="R266">
        <v>6.4721445798950478E-2</v>
      </c>
      <c r="S266">
        <v>5.5804836174680897E-5</v>
      </c>
      <c r="T266">
        <v>6.4721445798951074E-2</v>
      </c>
      <c r="U266">
        <v>0.11008193956025486</v>
      </c>
      <c r="V266">
        <v>0.34940863389238797</v>
      </c>
      <c r="W266">
        <v>0.17391579369515864</v>
      </c>
      <c r="X266">
        <v>0.32293521877854925</v>
      </c>
      <c r="Y266">
        <v>1.9153752294388104E-2</v>
      </c>
      <c r="Z266">
        <v>0.45474096392588087</v>
      </c>
    </row>
    <row r="267" spans="1:26" s="56" customFormat="1" x14ac:dyDescent="0.2">
      <c r="A267" s="167">
        <v>10815</v>
      </c>
      <c r="B267" s="167" t="s">
        <v>87</v>
      </c>
      <c r="C267" s="167" t="s">
        <v>79</v>
      </c>
      <c r="D267" s="172">
        <v>44172</v>
      </c>
      <c r="E267" s="170"/>
      <c r="F267" s="192">
        <v>1.10995</v>
      </c>
      <c r="G267" s="192">
        <v>10.349080000000001</v>
      </c>
      <c r="H267" t="s">
        <v>377</v>
      </c>
      <c r="I267">
        <v>9.9153749312446225E-3</v>
      </c>
      <c r="J267">
        <v>0.66298429808724491</v>
      </c>
      <c r="K267">
        <v>7.1455479470760421E-3</v>
      </c>
      <c r="L267">
        <v>6.1840130334443978E-3</v>
      </c>
      <c r="M267">
        <v>2.732466428818928</v>
      </c>
      <c r="N267">
        <v>8.9700856687335954E-3</v>
      </c>
      <c r="O267">
        <v>2.0874223699092198</v>
      </c>
      <c r="P267">
        <v>0.62611397084587361</v>
      </c>
      <c r="Q267">
        <v>7.5721566923093496E-3</v>
      </c>
      <c r="R267">
        <v>0.14928326068221345</v>
      </c>
      <c r="S267">
        <v>5.4918057544617094E-5</v>
      </c>
      <c r="T267">
        <v>0.14928326068221331</v>
      </c>
      <c r="U267">
        <v>1.3224482798076056</v>
      </c>
      <c r="V267">
        <v>0.35190542612175246</v>
      </c>
      <c r="W267">
        <v>0.19097245856764861</v>
      </c>
      <c r="X267">
        <v>0.40533955394988375</v>
      </c>
      <c r="Y267">
        <v>0.25246403722032618</v>
      </c>
      <c r="Z267">
        <v>0.30174435777471792</v>
      </c>
    </row>
    <row r="268" spans="1:26" s="56" customFormat="1" x14ac:dyDescent="0.2">
      <c r="A268" s="56">
        <v>10817</v>
      </c>
      <c r="B268" s="1" t="s">
        <v>383</v>
      </c>
      <c r="C268" s="70" t="s">
        <v>250</v>
      </c>
      <c r="D268" s="140">
        <v>44172</v>
      </c>
      <c r="E268" s="107">
        <v>94</v>
      </c>
      <c r="F268" s="70">
        <v>0.12486</v>
      </c>
      <c r="G268" s="70">
        <v>0.10388999999999982</v>
      </c>
      <c r="H268" t="s">
        <v>378</v>
      </c>
      <c r="I268">
        <v>1.0022815677052026E-2</v>
      </c>
      <c r="J268">
        <v>0.25783755611187753</v>
      </c>
      <c r="K268">
        <v>7.1438112243411289E-3</v>
      </c>
      <c r="L268">
        <v>4.1970387573142896E-3</v>
      </c>
      <c r="M268">
        <v>2.720946101033304</v>
      </c>
      <c r="N268">
        <v>4.6718637805353491E-3</v>
      </c>
      <c r="O268">
        <v>2.0868765356051733</v>
      </c>
      <c r="P268">
        <v>0.28023061855874098</v>
      </c>
      <c r="Q268">
        <v>7.6857347064695908E-3</v>
      </c>
      <c r="R268">
        <v>7.4125854420131851E-2</v>
      </c>
      <c r="S268">
        <v>5.5741796958751312E-5</v>
      </c>
      <c r="T268">
        <v>7.4125854420132378E-2</v>
      </c>
      <c r="U268">
        <v>0.12828993870265176</v>
      </c>
      <c r="V268">
        <v>0.37002965120913178</v>
      </c>
      <c r="W268">
        <v>0.12795508408465597</v>
      </c>
      <c r="X268">
        <v>0.27262119586417055</v>
      </c>
      <c r="Y268">
        <v>1.6393252795760031E-2</v>
      </c>
      <c r="Z268">
        <v>0.36224881984269552</v>
      </c>
    </row>
    <row r="269" spans="1:26" s="56" customFormat="1" x14ac:dyDescent="0.2">
      <c r="A269" s="167">
        <v>10815</v>
      </c>
      <c r="B269" s="167" t="s">
        <v>87</v>
      </c>
      <c r="C269" s="167" t="s">
        <v>79</v>
      </c>
      <c r="D269" s="172">
        <v>44172</v>
      </c>
      <c r="E269" s="170"/>
      <c r="F269" s="192">
        <v>1.10995</v>
      </c>
      <c r="G269" s="192">
        <v>10.349080000000001</v>
      </c>
      <c r="H269" t="s">
        <v>379</v>
      </c>
      <c r="I269">
        <v>9.9703627832480532E-3</v>
      </c>
      <c r="J269">
        <v>0.60757047583548029</v>
      </c>
      <c r="K269">
        <v>7.1451225557845133E-3</v>
      </c>
      <c r="L269">
        <v>8.8883418179394585E-3</v>
      </c>
      <c r="M269">
        <v>2.7321920326044968</v>
      </c>
      <c r="N269">
        <v>1.2739747179493855E-2</v>
      </c>
      <c r="O269">
        <v>2.0709228539886873</v>
      </c>
      <c r="P269">
        <v>0.6651225754333473</v>
      </c>
      <c r="Q269">
        <v>7.5671494216472662E-3</v>
      </c>
      <c r="R269">
        <v>0.13987273337361592</v>
      </c>
      <c r="S269">
        <v>5.488174165872939E-5</v>
      </c>
      <c r="T269">
        <v>0.1398727333736158</v>
      </c>
      <c r="U269">
        <v>1.3193297144231744</v>
      </c>
      <c r="V269">
        <v>0.29739944255339112</v>
      </c>
      <c r="W269">
        <v>0.19066270367608038</v>
      </c>
      <c r="X269">
        <v>0.49144758987642762</v>
      </c>
      <c r="Y269">
        <v>0.25152319181581095</v>
      </c>
      <c r="Z269">
        <v>0.36337821207235499</v>
      </c>
    </row>
    <row r="270" spans="1:26" s="56" customFormat="1" x14ac:dyDescent="0.2">
      <c r="A270" s="56">
        <v>10818</v>
      </c>
      <c r="B270" s="1" t="s">
        <v>384</v>
      </c>
      <c r="C270" s="70" t="s">
        <v>250</v>
      </c>
      <c r="D270" s="140">
        <v>44172</v>
      </c>
      <c r="E270" s="107">
        <v>59</v>
      </c>
      <c r="F270" s="70">
        <v>8.9819999999999997E-2</v>
      </c>
      <c r="G270" s="70">
        <v>0.10320999999999891</v>
      </c>
      <c r="H270" t="s">
        <v>380</v>
      </c>
      <c r="I270">
        <v>1.0068508144975284E-2</v>
      </c>
      <c r="J270">
        <v>0.26365276695851486</v>
      </c>
      <c r="K270">
        <v>7.1423473798781102E-3</v>
      </c>
      <c r="L270">
        <v>5.2300422260621836E-3</v>
      </c>
      <c r="M270">
        <v>2.1600424458244381</v>
      </c>
      <c r="N270">
        <v>5.3150555207176937E-3</v>
      </c>
      <c r="O270">
        <v>1.6529902679873945</v>
      </c>
      <c r="P270">
        <v>0.29667325212934459</v>
      </c>
      <c r="Q270">
        <v>7.7077308647061794E-3</v>
      </c>
      <c r="R270">
        <v>9.7797691999951683E-2</v>
      </c>
      <c r="S270">
        <v>5.5901326975480158E-5</v>
      </c>
      <c r="T270">
        <v>9.7797691999952058E-2</v>
      </c>
      <c r="U270">
        <v>9.7508472833346946E-2</v>
      </c>
      <c r="V270">
        <v>0.47754990306168438</v>
      </c>
      <c r="W270">
        <v>0.23280167824669143</v>
      </c>
      <c r="X270">
        <v>0.41781061754408166</v>
      </c>
      <c r="Y270">
        <v>2.2673949153021702E-2</v>
      </c>
      <c r="Z270">
        <v>0.46769375159189769</v>
      </c>
    </row>
    <row r="271" spans="1:26" s="56" customFormat="1" x14ac:dyDescent="0.2">
      <c r="A271" s="167">
        <v>10815</v>
      </c>
      <c r="B271" s="167" t="s">
        <v>87</v>
      </c>
      <c r="C271" s="167" t="s">
        <v>79</v>
      </c>
      <c r="D271" s="172">
        <v>44172</v>
      </c>
      <c r="E271" s="170"/>
      <c r="F271" s="192">
        <v>1.10995</v>
      </c>
      <c r="G271" s="192">
        <v>10.349080000000001</v>
      </c>
      <c r="H271" t="s">
        <v>381</v>
      </c>
      <c r="I271">
        <v>9.9751636457675024E-3</v>
      </c>
      <c r="J271">
        <v>0.70473257052545601</v>
      </c>
      <c r="K271">
        <v>7.1434155204437083E-3</v>
      </c>
      <c r="L271">
        <v>7.3304708156287073E-3</v>
      </c>
      <c r="M271">
        <v>2.7319596799288575</v>
      </c>
      <c r="N271">
        <v>1.1839742936735991E-2</v>
      </c>
      <c r="O271">
        <v>2.0758932261950398</v>
      </c>
      <c r="P271">
        <v>0.67697044039701093</v>
      </c>
      <c r="Q271">
        <v>7.5790489373455299E-3</v>
      </c>
      <c r="R271">
        <v>0.18446518068291851</v>
      </c>
      <c r="S271">
        <v>5.4968044453880728E-5</v>
      </c>
      <c r="T271">
        <v>0.18446518068291951</v>
      </c>
      <c r="U271">
        <v>1.3169802017392074</v>
      </c>
      <c r="V271">
        <v>0.35854131382782206</v>
      </c>
      <c r="W271">
        <v>0.19032080221847136</v>
      </c>
      <c r="X271">
        <v>0.45477196462205421</v>
      </c>
      <c r="Y271">
        <v>0.25087879781862527</v>
      </c>
      <c r="Z271">
        <v>0.32666851140287856</v>
      </c>
    </row>
    <row r="272" spans="1:26" s="56" customFormat="1" x14ac:dyDescent="0.2">
      <c r="D272" s="140"/>
      <c r="E272" s="107"/>
      <c r="F272" s="70"/>
      <c r="G272" s="70"/>
      <c r="H272" s="70"/>
      <c r="I272" s="70"/>
      <c r="J272" s="72"/>
      <c r="K272" s="70"/>
      <c r="L272" s="106"/>
      <c r="M272" s="106"/>
      <c r="N272" s="106"/>
      <c r="O272" s="70"/>
      <c r="P272" s="72"/>
      <c r="Q272" s="71"/>
      <c r="R272" s="132"/>
      <c r="S272" s="175"/>
      <c r="U272" s="70"/>
      <c r="V272" s="72"/>
      <c r="W272" s="70"/>
      <c r="X272" s="72"/>
      <c r="Y272" s="71"/>
      <c r="Z272" s="72"/>
    </row>
    <row r="273" spans="1:26" s="56" customFormat="1" x14ac:dyDescent="0.2">
      <c r="A273" s="167">
        <v>10815</v>
      </c>
      <c r="B273" s="167" t="s">
        <v>87</v>
      </c>
      <c r="C273" s="167" t="s">
        <v>79</v>
      </c>
      <c r="D273" s="172">
        <v>44183</v>
      </c>
      <c r="E273" s="170"/>
      <c r="F273" s="192">
        <v>1.10995</v>
      </c>
      <c r="G273" s="192">
        <v>10.349080000000001</v>
      </c>
      <c r="H273" t="s">
        <v>385</v>
      </c>
      <c r="I273">
        <v>1.0126456599375744E-2</v>
      </c>
      <c r="J273">
        <v>4.0717166354067853</v>
      </c>
      <c r="K273">
        <v>7.1552526014965956E-3</v>
      </c>
      <c r="L273">
        <v>2.7676247841846642E-2</v>
      </c>
      <c r="M273">
        <v>2.7314274777339889</v>
      </c>
      <c r="N273">
        <v>7.1157352656727471E-2</v>
      </c>
      <c r="O273">
        <v>2.0805951843065227</v>
      </c>
      <c r="P273">
        <v>3.8961037758786072</v>
      </c>
      <c r="Q273">
        <v>7.606929916124743E-3</v>
      </c>
      <c r="R273">
        <v>0.18379365486326818</v>
      </c>
      <c r="S273">
        <v>5.517025490187002E-5</v>
      </c>
      <c r="T273">
        <v>0.18379365486326724</v>
      </c>
      <c r="U273">
        <v>1.3301209630751998</v>
      </c>
      <c r="V273">
        <v>0.46417378141523402</v>
      </c>
      <c r="W273">
        <v>0.18460218114001498</v>
      </c>
      <c r="X273">
        <v>2.4773241721651367</v>
      </c>
      <c r="Y273">
        <v>0.24674178759934789</v>
      </c>
      <c r="Z273">
        <v>2.6055203681516903</v>
      </c>
    </row>
    <row r="274" spans="1:26" s="56" customFormat="1" x14ac:dyDescent="0.2">
      <c r="A274" s="56">
        <v>10850</v>
      </c>
      <c r="B274" s="56" t="s">
        <v>395</v>
      </c>
      <c r="C274" s="56" t="s">
        <v>250</v>
      </c>
      <c r="D274" s="140"/>
      <c r="E274" s="107">
        <v>107</v>
      </c>
      <c r="F274" s="70">
        <v>0.14188000000000001</v>
      </c>
      <c r="G274" s="70">
        <v>0.10078999999999994</v>
      </c>
      <c r="H274" t="s">
        <v>386</v>
      </c>
      <c r="I274">
        <v>1.0010881203918565E-2</v>
      </c>
      <c r="J274">
        <v>0.34423140718613188</v>
      </c>
      <c r="K274">
        <v>7.1445022307230393E-3</v>
      </c>
      <c r="L274">
        <v>1.9031395748857007E-2</v>
      </c>
      <c r="M274">
        <v>0.21934366593067475</v>
      </c>
      <c r="N274">
        <v>1.5871251965217409E-2</v>
      </c>
      <c r="O274">
        <v>0.15109011969767308</v>
      </c>
      <c r="P274">
        <v>0.35535864699575215</v>
      </c>
      <c r="Q274">
        <v>6.8891200089294781E-3</v>
      </c>
      <c r="R274">
        <v>0.15864620015108993</v>
      </c>
      <c r="S274">
        <v>4.9964244594465326E-5</v>
      </c>
      <c r="T274">
        <v>0.15864620015109038</v>
      </c>
      <c r="U274">
        <v>1.1136193718721394E-2</v>
      </c>
      <c r="V274">
        <v>1.2487371191723586</v>
      </c>
      <c r="W274">
        <v>6.02244566686006E-4</v>
      </c>
      <c r="X274">
        <v>0.19627633216024876</v>
      </c>
      <c r="Y274">
        <v>6.7110863926645708E-6</v>
      </c>
      <c r="Z274">
        <v>1.2396339754518824</v>
      </c>
    </row>
    <row r="275" spans="1:26" s="56" customFormat="1" x14ac:dyDescent="0.2">
      <c r="A275" s="167">
        <v>10815</v>
      </c>
      <c r="B275" s="167" t="s">
        <v>87</v>
      </c>
      <c r="C275" s="167" t="s">
        <v>79</v>
      </c>
      <c r="D275" s="172">
        <v>44183</v>
      </c>
      <c r="E275" s="170"/>
      <c r="F275" s="192">
        <v>1.10995</v>
      </c>
      <c r="G275" s="192">
        <v>10.349080000000001</v>
      </c>
      <c r="H275" t="s">
        <v>387</v>
      </c>
      <c r="I275">
        <v>9.9662140907747672E-3</v>
      </c>
      <c r="J275">
        <v>5.4047355796873342</v>
      </c>
      <c r="K275">
        <v>7.1485051034885444E-3</v>
      </c>
      <c r="L275">
        <v>2.3195796538161239E-2</v>
      </c>
      <c r="M275">
        <v>2.732596786385745</v>
      </c>
      <c r="N275">
        <v>6.497013034881606E-2</v>
      </c>
      <c r="O275">
        <v>2.0454881660067499</v>
      </c>
      <c r="P275">
        <v>5.0044447394678482</v>
      </c>
      <c r="Q275">
        <v>7.5617450290129933E-3</v>
      </c>
      <c r="R275">
        <v>0.16320783296376284</v>
      </c>
      <c r="S275">
        <v>5.4842545593758317E-5</v>
      </c>
      <c r="T275">
        <v>0.16320783296376395</v>
      </c>
      <c r="U275">
        <v>1.3162903910433741</v>
      </c>
      <c r="V275">
        <v>0.56268210154608611</v>
      </c>
      <c r="W275">
        <v>0.18463683970652794</v>
      </c>
      <c r="X275">
        <v>2.7575310470332548</v>
      </c>
      <c r="Y275">
        <v>0.24265385022573624</v>
      </c>
      <c r="Z275">
        <v>2.7187079650795196</v>
      </c>
    </row>
    <row r="276" spans="1:26" s="56" customFormat="1" x14ac:dyDescent="0.2">
      <c r="A276" s="56">
        <v>10851</v>
      </c>
      <c r="B276" s="56" t="s">
        <v>396</v>
      </c>
      <c r="C276" s="56" t="s">
        <v>250</v>
      </c>
      <c r="D276" s="140"/>
      <c r="E276" s="107">
        <v>5</v>
      </c>
      <c r="F276" s="70">
        <v>0.18634000000000001</v>
      </c>
      <c r="G276" s="70">
        <v>9.9990000000000023E-2</v>
      </c>
      <c r="H276" t="s">
        <v>388</v>
      </c>
      <c r="I276">
        <v>1.0058477136801205E-2</v>
      </c>
      <c r="J276">
        <v>0.24611360925565462</v>
      </c>
      <c r="K276">
        <v>7.1445642537937481E-3</v>
      </c>
      <c r="L276">
        <v>9.6430715523913475E-3</v>
      </c>
      <c r="M276">
        <v>0.35533715359302021</v>
      </c>
      <c r="N276">
        <v>6.3040503259299613E-3</v>
      </c>
      <c r="O276">
        <v>0.24010904873667346</v>
      </c>
      <c r="P276">
        <v>0.29861116834812179</v>
      </c>
      <c r="Q276">
        <v>6.7999036850025663E-3</v>
      </c>
      <c r="R276">
        <v>0.11928741278436962</v>
      </c>
      <c r="S276">
        <v>4.9317191527495207E-5</v>
      </c>
      <c r="T276">
        <v>0.11928741278436983</v>
      </c>
      <c r="U276">
        <v>2.1962304459965817E-2</v>
      </c>
      <c r="V276">
        <v>0.78078590149138938</v>
      </c>
      <c r="W276">
        <v>6.7259308863399904E-5</v>
      </c>
      <c r="X276">
        <v>0.15464310288390135</v>
      </c>
      <c r="Y276">
        <v>1.4798756372295815E-6</v>
      </c>
      <c r="Z276">
        <v>0.71300695771772293</v>
      </c>
    </row>
    <row r="277" spans="1:26" s="56" customFormat="1" x14ac:dyDescent="0.2">
      <c r="A277" s="167">
        <v>10815</v>
      </c>
      <c r="B277" s="167" t="s">
        <v>87</v>
      </c>
      <c r="C277" s="167" t="s">
        <v>79</v>
      </c>
      <c r="D277" s="172">
        <v>44183</v>
      </c>
      <c r="E277" s="170"/>
      <c r="F277" s="192">
        <v>1.10995</v>
      </c>
      <c r="G277" s="192">
        <v>10.349080000000001</v>
      </c>
      <c r="H277" t="s">
        <v>389</v>
      </c>
      <c r="I277">
        <v>1.0401274669870838E-2</v>
      </c>
      <c r="J277">
        <v>4.889274428484689</v>
      </c>
      <c r="K277">
        <v>7.1534661162049248E-3</v>
      </c>
      <c r="L277">
        <v>2.3490080646933167E-2</v>
      </c>
      <c r="M277">
        <v>2.7344169237452411</v>
      </c>
      <c r="N277">
        <v>5.7562157827208874E-2</v>
      </c>
      <c r="O277">
        <v>1.9986126371535098</v>
      </c>
      <c r="P277">
        <v>4.8768494997547256</v>
      </c>
      <c r="Q277">
        <v>7.5653575337222426E-3</v>
      </c>
      <c r="R277">
        <v>0.19908602376443701</v>
      </c>
      <c r="S277">
        <v>5.4868745757009617E-5</v>
      </c>
      <c r="T277">
        <v>0.19908602376443757</v>
      </c>
      <c r="U277">
        <v>1.3181282861709398</v>
      </c>
      <c r="V277">
        <v>0.48214695660150225</v>
      </c>
      <c r="W277">
        <v>0.20163095671434625</v>
      </c>
      <c r="X277">
        <v>3.5110089300296208</v>
      </c>
      <c r="Y277">
        <v>0.26742627781252437</v>
      </c>
      <c r="Z277">
        <v>3.7282795695928921</v>
      </c>
    </row>
    <row r="278" spans="1:26" s="56" customFormat="1" x14ac:dyDescent="0.2">
      <c r="A278" s="56">
        <v>10854</v>
      </c>
      <c r="B278" s="56" t="s">
        <v>397</v>
      </c>
      <c r="C278" s="56" t="s">
        <v>250</v>
      </c>
      <c r="D278" s="140"/>
      <c r="E278" s="107">
        <v>199.5</v>
      </c>
      <c r="F278" s="70">
        <v>0.15848999999999999</v>
      </c>
      <c r="G278" s="70">
        <v>9.9899999999999878E-2</v>
      </c>
      <c r="H278" t="s">
        <v>390</v>
      </c>
      <c r="I278">
        <v>1.0044739056641291E-2</v>
      </c>
      <c r="J278">
        <v>0.28832559413875608</v>
      </c>
      <c r="K278">
        <v>7.1451524742801222E-3</v>
      </c>
      <c r="L278">
        <v>1.2654052629563522E-2</v>
      </c>
      <c r="M278">
        <v>0.29886754626781997</v>
      </c>
      <c r="N278">
        <v>1.1081082146972183E-2</v>
      </c>
      <c r="O278">
        <v>0.22147093658249997</v>
      </c>
      <c r="P278">
        <v>0.25849204611389887</v>
      </c>
      <c r="Q278">
        <v>7.4450326706986944E-3</v>
      </c>
      <c r="R278">
        <v>0.10238221698283664</v>
      </c>
      <c r="S278">
        <v>5.3996073938386686E-5</v>
      </c>
      <c r="T278">
        <v>0.1023822169828372</v>
      </c>
      <c r="U278">
        <v>3.6295515255793928E-2</v>
      </c>
      <c r="V278">
        <v>0.62766832805626671</v>
      </c>
      <c r="W278">
        <v>1.9298036697912307E-4</v>
      </c>
      <c r="X278">
        <v>0.19034236941111798</v>
      </c>
      <c r="Y278">
        <v>7.0059711781272292E-6</v>
      </c>
      <c r="Z278">
        <v>0.56519402349234804</v>
      </c>
    </row>
    <row r="279" spans="1:26" s="56" customFormat="1" x14ac:dyDescent="0.2">
      <c r="A279" s="167">
        <v>10815</v>
      </c>
      <c r="B279" s="167" t="s">
        <v>87</v>
      </c>
      <c r="C279" s="167" t="s">
        <v>79</v>
      </c>
      <c r="D279" s="172">
        <v>44183</v>
      </c>
      <c r="E279" s="170"/>
      <c r="F279" s="192">
        <v>1.10995</v>
      </c>
      <c r="G279" s="192">
        <v>10.349080000000001</v>
      </c>
      <c r="H279" t="s">
        <v>391</v>
      </c>
      <c r="I279">
        <v>1.0103080079112571E-2</v>
      </c>
      <c r="J279">
        <v>5.1127836793396755</v>
      </c>
      <c r="K279">
        <v>7.1495562550176932E-3</v>
      </c>
      <c r="L279">
        <v>2.3601621528592177E-2</v>
      </c>
      <c r="M279">
        <v>2.7309222357236602</v>
      </c>
      <c r="N279">
        <v>5.5633400760486923E-2</v>
      </c>
      <c r="O279">
        <v>2.0904875533075717</v>
      </c>
      <c r="P279">
        <v>5.1752518480175107</v>
      </c>
      <c r="Q279">
        <v>7.5468516095876991E-3</v>
      </c>
      <c r="R279">
        <v>0.18216057333516011</v>
      </c>
      <c r="S279">
        <v>5.4734529119949083E-5</v>
      </c>
      <c r="T279">
        <v>0.18216057333515956</v>
      </c>
      <c r="U279">
        <v>1.3248073283973747</v>
      </c>
      <c r="V279">
        <v>0.70638018805253056</v>
      </c>
      <c r="W279">
        <v>0.19143860388233219</v>
      </c>
      <c r="X279">
        <v>3.1553467029873472</v>
      </c>
      <c r="Y279">
        <v>0.25279392213052188</v>
      </c>
      <c r="Z279">
        <v>2.9732246886465767</v>
      </c>
    </row>
    <row r="280" spans="1:26" s="56" customFormat="1" x14ac:dyDescent="0.2">
      <c r="A280" s="56">
        <v>10855</v>
      </c>
      <c r="B280" s="56" t="s">
        <v>398</v>
      </c>
      <c r="C280" s="56" t="s">
        <v>250</v>
      </c>
      <c r="D280" s="140"/>
      <c r="E280" s="107">
        <v>7.5</v>
      </c>
      <c r="F280" s="70">
        <v>0.16855000000000001</v>
      </c>
      <c r="G280" s="70">
        <v>9.9750000000000227E-2</v>
      </c>
      <c r="H280" t="s">
        <v>392</v>
      </c>
      <c r="I280">
        <v>1.0050318211891346E-2</v>
      </c>
      <c r="J280">
        <v>0.29855931106067951</v>
      </c>
      <c r="K280">
        <v>7.1441598361159687E-3</v>
      </c>
      <c r="L280">
        <v>1.2278492660047291E-2</v>
      </c>
      <c r="M280">
        <v>0.27430499470816017</v>
      </c>
      <c r="N280">
        <v>1.1587956887843736E-2</v>
      </c>
      <c r="O280">
        <v>0.18296112161548755</v>
      </c>
      <c r="P280">
        <v>0.33820751230981677</v>
      </c>
      <c r="Q280">
        <v>6.6998007289231377E-3</v>
      </c>
      <c r="R280">
        <v>0.13819372825194357</v>
      </c>
      <c r="S280">
        <v>4.859118173586744E-5</v>
      </c>
      <c r="T280">
        <v>0.13819372825194376</v>
      </c>
      <c r="U280">
        <v>1.3100501292239658E-3</v>
      </c>
      <c r="V280">
        <v>4.6629066629306859</v>
      </c>
      <c r="W280">
        <v>7.0979944635508026E-3</v>
      </c>
      <c r="X280">
        <v>0.17085566460227672</v>
      </c>
      <c r="Y280">
        <v>9.3083571886582825E-6</v>
      </c>
      <c r="Z280">
        <v>4.7066048127345637</v>
      </c>
    </row>
    <row r="281" spans="1:26" s="56" customFormat="1" x14ac:dyDescent="0.2">
      <c r="A281" s="167">
        <v>10815</v>
      </c>
      <c r="B281" s="167" t="s">
        <v>87</v>
      </c>
      <c r="C281" s="167" t="s">
        <v>79</v>
      </c>
      <c r="D281" s="172">
        <v>44183</v>
      </c>
      <c r="E281" s="170"/>
      <c r="F281" s="192">
        <v>1.10995</v>
      </c>
      <c r="G281" s="192">
        <v>10.349080000000001</v>
      </c>
      <c r="H281" t="s">
        <v>393</v>
      </c>
      <c r="I281">
        <v>9.5970732013155088E-3</v>
      </c>
      <c r="J281">
        <v>5.1807982533349719</v>
      </c>
      <c r="K281">
        <v>7.1519067258400803E-3</v>
      </c>
      <c r="L281">
        <v>2.9524195930623054E-2</v>
      </c>
      <c r="M281">
        <v>2.7324189231334719</v>
      </c>
      <c r="N281">
        <v>7.0356621805371292E-2</v>
      </c>
      <c r="O281">
        <v>2.1611712966241901</v>
      </c>
      <c r="P281">
        <v>5.4908962532141139</v>
      </c>
      <c r="Q281">
        <v>7.4619284037015189E-3</v>
      </c>
      <c r="R281">
        <v>0.17955045724443219</v>
      </c>
      <c r="S281">
        <v>5.4118612453503527E-5</v>
      </c>
      <c r="T281">
        <v>0.17955045724443189</v>
      </c>
      <c r="U281">
        <v>1.3182644017938063</v>
      </c>
      <c r="V281">
        <v>0.6833498208381229</v>
      </c>
      <c r="W281">
        <v>0.18576860634712139</v>
      </c>
      <c r="X281">
        <v>3.2949138679269794</v>
      </c>
      <c r="Y281">
        <v>0.24444499676679074</v>
      </c>
      <c r="Z281">
        <v>3.0824257487095523</v>
      </c>
    </row>
    <row r="282" spans="1:26" s="56" customFormat="1" x14ac:dyDescent="0.2">
      <c r="A282" s="56">
        <v>10856</v>
      </c>
      <c r="B282" s="56" t="s">
        <v>399</v>
      </c>
      <c r="C282" s="56" t="s">
        <v>250</v>
      </c>
      <c r="D282" s="140"/>
      <c r="E282" s="107">
        <v>133</v>
      </c>
      <c r="F282" s="70">
        <v>0.18367</v>
      </c>
      <c r="G282" s="70">
        <v>9.9190000000000111E-2</v>
      </c>
      <c r="H282" t="s">
        <v>394</v>
      </c>
      <c r="I282">
        <v>1.0042343797548444E-2</v>
      </c>
      <c r="J282">
        <v>0.55706439741607838</v>
      </c>
      <c r="K282">
        <v>7.1455699617678104E-3</v>
      </c>
      <c r="L282">
        <v>1.6454604849824098E-2</v>
      </c>
      <c r="M282">
        <v>0.40196848003568281</v>
      </c>
      <c r="N282">
        <v>1.3200239420744152E-2</v>
      </c>
      <c r="O282">
        <v>0.25187054588012042</v>
      </c>
      <c r="P282">
        <v>0.54365855385861594</v>
      </c>
      <c r="Q282">
        <v>6.2958226070958965E-3</v>
      </c>
      <c r="R282">
        <v>0.13828641168668987</v>
      </c>
      <c r="S282">
        <v>4.5661277529869192E-5</v>
      </c>
      <c r="T282">
        <v>0.13828641168668937</v>
      </c>
      <c r="U282">
        <v>1.1441277408652455E-2</v>
      </c>
      <c r="V282">
        <v>1.4664135481494149</v>
      </c>
      <c r="W282">
        <v>1.2735675602136597E-3</v>
      </c>
      <c r="X282">
        <v>0.18181764560407332</v>
      </c>
      <c r="Y282">
        <v>1.4611786730445509E-5</v>
      </c>
      <c r="Z282">
        <v>1.3807300380075476</v>
      </c>
    </row>
    <row r="283" spans="1:26" s="56" customFormat="1" x14ac:dyDescent="0.2">
      <c r="A283" s="167">
        <v>10815</v>
      </c>
      <c r="B283" s="167" t="s">
        <v>87</v>
      </c>
      <c r="C283" s="167" t="s">
        <v>79</v>
      </c>
      <c r="D283" s="172">
        <v>44183</v>
      </c>
      <c r="E283" s="170"/>
      <c r="F283" s="192">
        <v>1.10995</v>
      </c>
      <c r="G283" s="192">
        <v>10.349080000000001</v>
      </c>
      <c r="H283" t="s">
        <v>393</v>
      </c>
      <c r="I283">
        <v>9.5970732013155088E-3</v>
      </c>
      <c r="J283">
        <v>5.1807982533349719</v>
      </c>
      <c r="K283">
        <v>7.1519067258400803E-3</v>
      </c>
      <c r="L283">
        <v>2.9524195930623054E-2</v>
      </c>
      <c r="M283">
        <v>2.7324189231334719</v>
      </c>
      <c r="N283">
        <v>7.0356621805371292E-2</v>
      </c>
      <c r="O283">
        <v>2.1611712966241901</v>
      </c>
      <c r="P283">
        <v>5.4908962532141139</v>
      </c>
      <c r="Q283">
        <v>7.4619284037015189E-3</v>
      </c>
      <c r="R283">
        <v>0.17955045724443219</v>
      </c>
      <c r="S283">
        <v>5.4118612453503527E-5</v>
      </c>
      <c r="T283">
        <v>0.17955045724443189</v>
      </c>
      <c r="U283">
        <v>1.3182644017938063</v>
      </c>
      <c r="V283">
        <v>0.6833498208381229</v>
      </c>
      <c r="W283">
        <v>0.18576860634712139</v>
      </c>
      <c r="X283">
        <v>3.2949138679269794</v>
      </c>
      <c r="Y283">
        <v>0.24444499676679074</v>
      </c>
      <c r="Z283">
        <v>3.0824257487095523</v>
      </c>
    </row>
    <row r="284" spans="1:26" s="56" customFormat="1" x14ac:dyDescent="0.2">
      <c r="D284" s="140"/>
      <c r="E284" s="107"/>
      <c r="F284" s="70"/>
      <c r="G284" s="70"/>
      <c r="H284" s="70"/>
      <c r="I284" s="70"/>
      <c r="J284" s="72"/>
      <c r="K284" s="70"/>
      <c r="L284" s="106"/>
      <c r="M284" s="106"/>
      <c r="N284" s="106"/>
      <c r="O284" s="70"/>
      <c r="P284" s="72"/>
      <c r="Q284" s="71"/>
      <c r="R284" s="132"/>
      <c r="S284" s="175"/>
      <c r="U284" s="70"/>
      <c r="V284" s="72"/>
      <c r="W284" s="70"/>
      <c r="X284" s="72"/>
      <c r="Y284" s="71"/>
      <c r="Z284" s="72"/>
    </row>
    <row r="285" spans="1:26" s="56" customFormat="1" x14ac:dyDescent="0.2">
      <c r="A285" s="167">
        <v>10815</v>
      </c>
      <c r="B285" s="167" t="s">
        <v>87</v>
      </c>
      <c r="C285" s="167" t="s">
        <v>79</v>
      </c>
      <c r="D285" s="172">
        <v>44186</v>
      </c>
      <c r="E285" s="170"/>
      <c r="F285" s="192">
        <v>1.10995</v>
      </c>
      <c r="G285" s="192">
        <v>10.349080000000001</v>
      </c>
      <c r="H285" t="s">
        <v>385</v>
      </c>
      <c r="I285">
        <v>9.1723740049535173E-3</v>
      </c>
      <c r="J285">
        <v>5.1102809425343763</v>
      </c>
      <c r="K285">
        <v>7.1625548333958929E-3</v>
      </c>
      <c r="L285">
        <v>1.7903286309081397E-2</v>
      </c>
      <c r="M285">
        <v>2.7300922477623359</v>
      </c>
      <c r="N285">
        <v>5.346897035356929E-2</v>
      </c>
      <c r="O285">
        <v>2.2438969073165036</v>
      </c>
      <c r="P285">
        <v>5.1572431245157171</v>
      </c>
      <c r="Q285">
        <v>7.4778752398747279E-3</v>
      </c>
      <c r="R285">
        <v>0.12832104231626196</v>
      </c>
      <c r="S285">
        <v>5.4234268970160708E-5</v>
      </c>
      <c r="T285">
        <v>0.12832104231626201</v>
      </c>
      <c r="U285">
        <v>1.3203614062225215</v>
      </c>
      <c r="V285">
        <v>0.53708225083606309</v>
      </c>
      <c r="W285">
        <v>0.19201323665498321</v>
      </c>
      <c r="X285">
        <v>2.0173420811705132</v>
      </c>
      <c r="Y285">
        <v>0.25209889364308302</v>
      </c>
      <c r="Z285">
        <v>1.8558304958592762</v>
      </c>
    </row>
    <row r="286" spans="1:26" s="56" customFormat="1" x14ac:dyDescent="0.2">
      <c r="A286" s="56">
        <v>10857</v>
      </c>
      <c r="B286" s="56" t="s">
        <v>400</v>
      </c>
      <c r="C286" s="56" t="s">
        <v>250</v>
      </c>
      <c r="D286" s="140">
        <v>44186</v>
      </c>
      <c r="E286" s="107">
        <v>4</v>
      </c>
      <c r="F286" s="70">
        <v>0.1578</v>
      </c>
      <c r="G286" s="70">
        <v>0.10246000000000066</v>
      </c>
      <c r="H286" t="s">
        <v>405</v>
      </c>
      <c r="I286">
        <v>1.0072254099412183E-2</v>
      </c>
      <c r="J286">
        <v>0.21410962885547052</v>
      </c>
      <c r="K286">
        <v>7.1548153258883616E-3</v>
      </c>
      <c r="L286">
        <v>6.5728573423838215E-3</v>
      </c>
      <c r="M286">
        <v>0.39425580694990719</v>
      </c>
      <c r="N286">
        <v>6.2319398025300569E-3</v>
      </c>
      <c r="O286">
        <v>0.25689750017620283</v>
      </c>
      <c r="P286">
        <v>0.24188048589002201</v>
      </c>
      <c r="Q286">
        <v>6.5636355439233655E-3</v>
      </c>
      <c r="R286">
        <v>9.507341941934265E-2</v>
      </c>
      <c r="S286">
        <v>4.7603625908742795E-5</v>
      </c>
      <c r="T286">
        <v>9.5073419419342706E-2</v>
      </c>
      <c r="U286">
        <v>3.2991754890863534E-2</v>
      </c>
      <c r="V286">
        <v>0.59212913077130647</v>
      </c>
      <c r="W286">
        <v>1.1112131593432558E-4</v>
      </c>
      <c r="X286">
        <v>0.12329567178876639</v>
      </c>
      <c r="Y286">
        <v>3.6713886150563887E-6</v>
      </c>
      <c r="Z286">
        <v>0.59381396093101491</v>
      </c>
    </row>
    <row r="287" spans="1:26" s="56" customFormat="1" x14ac:dyDescent="0.2">
      <c r="A287" s="167">
        <v>10815</v>
      </c>
      <c r="B287" s="167" t="s">
        <v>87</v>
      </c>
      <c r="C287" s="167" t="s">
        <v>79</v>
      </c>
      <c r="D287" s="172">
        <v>44186</v>
      </c>
      <c r="E287" s="170"/>
      <c r="F287" s="192">
        <v>1.10995</v>
      </c>
      <c r="G287" s="192">
        <v>10.349080000000001</v>
      </c>
      <c r="H287" t="s">
        <v>387</v>
      </c>
      <c r="I287">
        <v>9.9746142281277768E-3</v>
      </c>
      <c r="J287">
        <v>3.5585327417715495</v>
      </c>
      <c r="K287">
        <v>7.1554152358230729E-3</v>
      </c>
      <c r="L287">
        <v>1.4564028900180456E-2</v>
      </c>
      <c r="M287">
        <v>2.7324996595756907</v>
      </c>
      <c r="N287">
        <v>5.0785162939674798E-2</v>
      </c>
      <c r="O287">
        <v>2.0743970867989785</v>
      </c>
      <c r="P287">
        <v>3.8901404129215389</v>
      </c>
      <c r="Q287">
        <v>7.5347733647306526E-3</v>
      </c>
      <c r="R287">
        <v>0.12317901180445225</v>
      </c>
      <c r="S287">
        <v>5.4646930068179493E-5</v>
      </c>
      <c r="T287">
        <v>0.12317901180445147</v>
      </c>
      <c r="U287">
        <v>1.3219032084385844</v>
      </c>
      <c r="V287">
        <v>0.56565247035595378</v>
      </c>
      <c r="W287">
        <v>0.20145493148190377</v>
      </c>
      <c r="X287">
        <v>2.4208764453296778</v>
      </c>
      <c r="Y287">
        <v>0.26553535686668506</v>
      </c>
      <c r="Z287">
        <v>2.402194147365651</v>
      </c>
    </row>
    <row r="288" spans="1:26" s="56" customFormat="1" x14ac:dyDescent="0.2">
      <c r="A288" s="56">
        <v>10858</v>
      </c>
      <c r="B288" s="56" t="s">
        <v>401</v>
      </c>
      <c r="C288" s="56" t="s">
        <v>250</v>
      </c>
      <c r="D288" s="140">
        <v>44186</v>
      </c>
      <c r="E288" s="107">
        <v>280</v>
      </c>
      <c r="F288" s="70">
        <v>0.17038</v>
      </c>
      <c r="G288" s="70">
        <v>0.10015999999999892</v>
      </c>
      <c r="H288" t="s">
        <v>406</v>
      </c>
      <c r="I288">
        <v>1.0077469906987511E-2</v>
      </c>
      <c r="J288">
        <v>0.49289031536765204</v>
      </c>
      <c r="K288">
        <v>7.1432299496858405E-3</v>
      </c>
      <c r="L288">
        <v>3.5206283790587094E-2</v>
      </c>
      <c r="M288">
        <v>0.12787019356677204</v>
      </c>
      <c r="N288">
        <v>2.4226543076198263E-2</v>
      </c>
      <c r="O288">
        <v>9.9019507759073158E-2</v>
      </c>
      <c r="P288">
        <v>0.56465246752436349</v>
      </c>
      <c r="Q288">
        <v>7.7956012284552565E-3</v>
      </c>
      <c r="R288">
        <v>0.19077725171630122</v>
      </c>
      <c r="S288">
        <v>5.6538618290085335E-5</v>
      </c>
      <c r="T288">
        <v>0.19077725171630164</v>
      </c>
      <c r="U288">
        <v>8.0678390314785579E-3</v>
      </c>
      <c r="V288">
        <v>1.5356053379368761</v>
      </c>
      <c r="W288">
        <v>1.7041765958542184E-3</v>
      </c>
      <c r="X288">
        <v>0.21308861941925192</v>
      </c>
      <c r="Y288">
        <v>1.3667655043640728E-5</v>
      </c>
      <c r="Z288">
        <v>1.6770218944597208</v>
      </c>
    </row>
    <row r="289" spans="1:26" s="56" customFormat="1" x14ac:dyDescent="0.2">
      <c r="A289" s="167">
        <v>10815</v>
      </c>
      <c r="B289" s="167" t="s">
        <v>87</v>
      </c>
      <c r="C289" s="167" t="s">
        <v>79</v>
      </c>
      <c r="D289" s="172">
        <v>44186</v>
      </c>
      <c r="E289" s="170"/>
      <c r="F289" s="192">
        <v>1.10995</v>
      </c>
      <c r="G289" s="192">
        <v>10.349080000000001</v>
      </c>
      <c r="H289" t="s">
        <v>389</v>
      </c>
      <c r="I289">
        <v>9.2915741494669669E-3</v>
      </c>
      <c r="J289">
        <v>4.9111545543422208</v>
      </c>
      <c r="K289">
        <v>7.1470303007675831E-3</v>
      </c>
      <c r="L289">
        <v>1.6116250085427716E-2</v>
      </c>
      <c r="M289">
        <v>2.7312359912649624</v>
      </c>
      <c r="N289">
        <v>4.5355523871830672E-2</v>
      </c>
      <c r="O289">
        <v>2.2235779801926121</v>
      </c>
      <c r="P289">
        <v>5.1143808452663322</v>
      </c>
      <c r="Q289">
        <v>7.5916144920919453E-3</v>
      </c>
      <c r="R289">
        <v>0.15576147888547073</v>
      </c>
      <c r="S289">
        <v>5.5059177784407898E-5</v>
      </c>
      <c r="T289">
        <v>0.15576147888546943</v>
      </c>
      <c r="U289">
        <v>1.3216255780570458</v>
      </c>
      <c r="V289">
        <v>0.46846739177564695</v>
      </c>
      <c r="W289">
        <v>0.19844831839337165</v>
      </c>
      <c r="X289">
        <v>2.6777659767296189</v>
      </c>
      <c r="Y289">
        <v>0.26162643647732481</v>
      </c>
      <c r="Z289">
        <v>2.6323622897597914</v>
      </c>
    </row>
    <row r="290" spans="1:26" s="56" customFormat="1" x14ac:dyDescent="0.2">
      <c r="A290" s="56">
        <v>10859</v>
      </c>
      <c r="B290" s="56" t="s">
        <v>402</v>
      </c>
      <c r="C290" s="56" t="s">
        <v>250</v>
      </c>
      <c r="D290" s="140">
        <v>44186</v>
      </c>
      <c r="E290" s="107">
        <v>8.5</v>
      </c>
      <c r="F290" s="70">
        <v>0.16159999999999999</v>
      </c>
      <c r="G290" s="70">
        <v>0.10266999999999982</v>
      </c>
      <c r="H290" t="s">
        <v>407</v>
      </c>
      <c r="I290">
        <v>1.0037224232394729E-2</v>
      </c>
      <c r="J290">
        <v>0.19103170744602643</v>
      </c>
      <c r="K290">
        <v>7.1498857643336631E-3</v>
      </c>
      <c r="L290">
        <v>1.4893028698791458E-2</v>
      </c>
      <c r="M290">
        <v>0.16860111769326566</v>
      </c>
      <c r="N290">
        <v>1.1419263498940733E-2</v>
      </c>
      <c r="O290">
        <v>0.14815318359970858</v>
      </c>
      <c r="P290">
        <v>0.27807672899417363</v>
      </c>
      <c r="Q290">
        <v>8.8224327783771126E-3</v>
      </c>
      <c r="R290">
        <v>0.15183648968502286</v>
      </c>
      <c r="S290">
        <v>6.3985848509780983E-5</v>
      </c>
      <c r="T290">
        <v>0.15183648968502267</v>
      </c>
      <c r="U290">
        <v>5.07891175148436E-2</v>
      </c>
      <c r="V290">
        <v>0.53446111112198813</v>
      </c>
      <c r="W290">
        <v>5.1118193913375931E-5</v>
      </c>
      <c r="X290">
        <v>0.19762388151037297</v>
      </c>
      <c r="Y290">
        <v>2.5954853651062922E-6</v>
      </c>
      <c r="Z290">
        <v>0.46379688949048026</v>
      </c>
    </row>
    <row r="291" spans="1:26" s="56" customFormat="1" x14ac:dyDescent="0.2">
      <c r="A291" s="167">
        <v>10815</v>
      </c>
      <c r="B291" s="167" t="s">
        <v>87</v>
      </c>
      <c r="C291" s="167" t="s">
        <v>79</v>
      </c>
      <c r="D291" s="172">
        <v>44186</v>
      </c>
      <c r="E291" s="170"/>
      <c r="F291" s="192">
        <v>1.10995</v>
      </c>
      <c r="G291" s="192">
        <v>10.349080000000001</v>
      </c>
      <c r="H291" t="s">
        <v>391</v>
      </c>
      <c r="I291">
        <v>9.8348972555529612E-3</v>
      </c>
      <c r="J291">
        <v>4.551170492488799</v>
      </c>
      <c r="K291">
        <v>7.1467540772233353E-3</v>
      </c>
      <c r="L291">
        <v>1.7467650393310968E-2</v>
      </c>
      <c r="M291">
        <v>2.7312911542291287</v>
      </c>
      <c r="N291">
        <v>4.3058056903351752E-2</v>
      </c>
      <c r="O291">
        <v>2.1251385544451393</v>
      </c>
      <c r="P291">
        <v>4.4399625816376345</v>
      </c>
      <c r="Q291">
        <v>7.5814041234493592E-3</v>
      </c>
      <c r="R291">
        <v>0.15574108748025275</v>
      </c>
      <c r="S291">
        <v>5.4985125749373421E-5</v>
      </c>
      <c r="T291">
        <v>0.15574108748025253</v>
      </c>
      <c r="U291">
        <v>1.3222122314260092</v>
      </c>
      <c r="V291">
        <v>0.49928033142336281</v>
      </c>
      <c r="W291">
        <v>0.9365375626972684</v>
      </c>
      <c r="X291">
        <v>16.734031998333059</v>
      </c>
      <c r="Y291">
        <v>1.2300629788586523</v>
      </c>
      <c r="Z291">
        <v>16.507996173636005</v>
      </c>
    </row>
    <row r="292" spans="1:26" s="56" customFormat="1" x14ac:dyDescent="0.2">
      <c r="A292" s="56">
        <v>10860</v>
      </c>
      <c r="B292" s="56" t="s">
        <v>403</v>
      </c>
      <c r="C292" s="56" t="s">
        <v>250</v>
      </c>
      <c r="D292" s="140">
        <v>44186</v>
      </c>
      <c r="E292" s="107">
        <v>131.5</v>
      </c>
      <c r="F292" s="70">
        <v>0.12148</v>
      </c>
      <c r="G292" s="70">
        <v>0.10243000000000002</v>
      </c>
      <c r="H292" t="s">
        <v>408</v>
      </c>
      <c r="I292">
        <v>1.0019472081504645E-2</v>
      </c>
      <c r="J292">
        <v>0.36964354891559115</v>
      </c>
      <c r="K292">
        <v>7.1381194254301695E-3</v>
      </c>
      <c r="L292">
        <v>3.0904261162781794E-2</v>
      </c>
      <c r="M292">
        <v>0.15921076531494421</v>
      </c>
      <c r="N292">
        <v>2.0213872627690831E-2</v>
      </c>
      <c r="O292">
        <v>0.11482825136891271</v>
      </c>
      <c r="P292">
        <v>0.41818516809633693</v>
      </c>
      <c r="Q292">
        <v>7.2119966217766215E-3</v>
      </c>
      <c r="R292">
        <v>0.17248296478643974</v>
      </c>
      <c r="S292">
        <v>5.2305949491058356E-5</v>
      </c>
      <c r="T292">
        <v>0.17248296478643974</v>
      </c>
      <c r="U292">
        <v>5.1139949165939372E-3</v>
      </c>
      <c r="V292">
        <v>2.0301854484697337</v>
      </c>
      <c r="W292">
        <v>4.5231581647142954E-3</v>
      </c>
      <c r="X292">
        <v>0.28355828235081493</v>
      </c>
      <c r="Y292">
        <v>2.3142185659986028E-5</v>
      </c>
      <c r="Z292">
        <v>2.0483803512761156</v>
      </c>
    </row>
    <row r="293" spans="1:26" s="56" customFormat="1" x14ac:dyDescent="0.2">
      <c r="A293" s="167">
        <v>10815</v>
      </c>
      <c r="B293" s="167" t="s">
        <v>87</v>
      </c>
      <c r="C293" s="167" t="s">
        <v>79</v>
      </c>
      <c r="D293" s="172">
        <v>44186</v>
      </c>
      <c r="E293" s="170"/>
      <c r="F293" s="192">
        <v>1.10995</v>
      </c>
      <c r="G293" s="192">
        <v>10.349080000000001</v>
      </c>
      <c r="H293" t="s">
        <v>393</v>
      </c>
      <c r="I293">
        <v>9.6053230141333445E-3</v>
      </c>
      <c r="J293">
        <v>4.4166336887895907</v>
      </c>
      <c r="K293">
        <v>7.1412214321580391E-3</v>
      </c>
      <c r="L293">
        <v>1.600741350734336E-2</v>
      </c>
      <c r="M293">
        <v>2.7305769193760896</v>
      </c>
      <c r="N293">
        <v>5.2069410545881552E-2</v>
      </c>
      <c r="O293">
        <v>2.190714235573898</v>
      </c>
      <c r="P293">
        <v>4.8553614847673527</v>
      </c>
      <c r="Q293">
        <v>7.6200786046843483E-3</v>
      </c>
      <c r="R293">
        <v>0.14552876433937678</v>
      </c>
      <c r="S293">
        <v>5.5265617486704828E-5</v>
      </c>
      <c r="T293">
        <v>0.1455287643393777</v>
      </c>
      <c r="U293">
        <v>1.3229858165535635</v>
      </c>
      <c r="V293">
        <v>0.51914563214176046</v>
      </c>
      <c r="W293">
        <v>0.22383603900123153</v>
      </c>
      <c r="X293">
        <v>2.4048462633115082</v>
      </c>
      <c r="Y293">
        <v>0.29664973468878969</v>
      </c>
      <c r="Z293">
        <v>2.433888781864439</v>
      </c>
    </row>
    <row r="294" spans="1:26" s="56" customFormat="1" x14ac:dyDescent="0.2">
      <c r="A294" s="56">
        <v>10861</v>
      </c>
      <c r="B294" s="56" t="s">
        <v>404</v>
      </c>
      <c r="C294" s="56" t="s">
        <v>250</v>
      </c>
      <c r="D294" s="140">
        <v>44186</v>
      </c>
      <c r="E294" s="107">
        <v>11.5</v>
      </c>
      <c r="F294" s="70">
        <v>0.17505999999999999</v>
      </c>
      <c r="G294" s="70">
        <v>0.10239999999999938</v>
      </c>
      <c r="H294" t="s">
        <v>409</v>
      </c>
      <c r="I294">
        <v>1.0016330415412516E-2</v>
      </c>
      <c r="J294">
        <v>0.32101284430380761</v>
      </c>
      <c r="K294">
        <v>7.1380111049958155E-3</v>
      </c>
      <c r="L294">
        <v>1.7549555284861931E-2</v>
      </c>
      <c r="M294">
        <v>0.20622076383915874</v>
      </c>
      <c r="N294">
        <v>1.2458236802164417E-2</v>
      </c>
      <c r="O294">
        <v>0.14456719008977706</v>
      </c>
      <c r="P294">
        <v>0.38161520135368249</v>
      </c>
      <c r="Q294">
        <v>7.0266115042545802E-3</v>
      </c>
      <c r="R294">
        <v>0.18207566923025673</v>
      </c>
      <c r="S294">
        <v>5.0961419660827677E-5</v>
      </c>
      <c r="T294">
        <v>0.18207566923025736</v>
      </c>
      <c r="U294">
        <v>4.1655982966208203E-3</v>
      </c>
      <c r="V294">
        <v>2.1640636835554306</v>
      </c>
      <c r="W294">
        <v>2.4501649919908618E-3</v>
      </c>
      <c r="X294">
        <v>0.1913182614196505</v>
      </c>
      <c r="Y294">
        <v>1.0216212681266196E-5</v>
      </c>
      <c r="Z294">
        <v>2.1660935551579938</v>
      </c>
    </row>
    <row r="295" spans="1:26" s="56" customFormat="1" x14ac:dyDescent="0.2">
      <c r="A295" s="167">
        <v>10815</v>
      </c>
      <c r="B295" s="167" t="s">
        <v>87</v>
      </c>
      <c r="C295" s="167" t="s">
        <v>79</v>
      </c>
      <c r="D295" s="172">
        <v>44186</v>
      </c>
      <c r="E295" s="170"/>
      <c r="F295" s="192">
        <v>1.10995</v>
      </c>
      <c r="G295" s="192">
        <v>10.349080000000001</v>
      </c>
      <c r="H295" t="s">
        <v>410</v>
      </c>
      <c r="I295">
        <v>9.8454472856163763E-3</v>
      </c>
      <c r="J295">
        <v>3.3694635251315925</v>
      </c>
      <c r="K295">
        <v>7.1385474078218616E-3</v>
      </c>
      <c r="L295">
        <v>2.261514604330371E-2</v>
      </c>
      <c r="M295">
        <v>2.7314563805674918</v>
      </c>
      <c r="N295">
        <v>5.4767376061038105E-2</v>
      </c>
      <c r="O295">
        <v>2.1195373313443029</v>
      </c>
      <c r="P295">
        <v>3.5358096221341127</v>
      </c>
      <c r="Q295">
        <v>7.6140533307250619E-3</v>
      </c>
      <c r="R295">
        <v>0.13314142067072807</v>
      </c>
      <c r="S295">
        <v>5.5221918398655816E-5</v>
      </c>
      <c r="T295">
        <v>0.13314142067072898</v>
      </c>
      <c r="U295">
        <v>1.3278337170527683</v>
      </c>
      <c r="V295">
        <v>0.59879397781950483</v>
      </c>
      <c r="W295">
        <v>0.18969550061241378</v>
      </c>
      <c r="X295">
        <v>1.9625117551855933</v>
      </c>
      <c r="Y295">
        <v>0.25182376021793618</v>
      </c>
      <c r="Z295">
        <v>1.7936382394163544</v>
      </c>
    </row>
    <row r="296" spans="1:26" s="56" customFormat="1" x14ac:dyDescent="0.2">
      <c r="D296" s="140"/>
      <c r="E296" s="107"/>
      <c r="F296" s="70"/>
      <c r="G296" s="70"/>
      <c r="H296" s="70"/>
      <c r="I296" s="70"/>
      <c r="J296" s="72"/>
      <c r="K296" s="70"/>
      <c r="L296" s="106"/>
      <c r="M296" s="106"/>
      <c r="N296" s="106"/>
      <c r="O296" s="70"/>
      <c r="P296" s="72"/>
      <c r="Q296" s="71"/>
      <c r="R296" s="132"/>
      <c r="S296" s="175"/>
      <c r="U296" s="70"/>
      <c r="V296" s="72"/>
      <c r="W296" s="70"/>
      <c r="X296" s="72"/>
      <c r="Y296" s="71"/>
      <c r="Z296" s="72"/>
    </row>
    <row r="297" spans="1:26" s="56" customFormat="1" x14ac:dyDescent="0.2">
      <c r="A297" s="167">
        <v>10815</v>
      </c>
      <c r="B297" s="167" t="s">
        <v>87</v>
      </c>
      <c r="C297" s="167" t="s">
        <v>79</v>
      </c>
      <c r="D297" s="172">
        <v>44187</v>
      </c>
      <c r="E297" s="170"/>
      <c r="F297" s="192">
        <v>1.10995</v>
      </c>
      <c r="G297" s="192">
        <v>10.349080000000001</v>
      </c>
      <c r="H297" t="s">
        <v>385</v>
      </c>
      <c r="I297">
        <v>9.9940431431767198E-3</v>
      </c>
      <c r="J297">
        <v>4.3477781142874807</v>
      </c>
      <c r="K297">
        <v>7.1543631445603242E-3</v>
      </c>
      <c r="L297">
        <v>1.5741840783783621E-2</v>
      </c>
      <c r="M297">
        <v>2.7323189520900377</v>
      </c>
      <c r="N297">
        <v>4.6471940618517379E-2</v>
      </c>
      <c r="O297">
        <v>2.0816177905027518</v>
      </c>
      <c r="P297">
        <v>4.4171977557101059</v>
      </c>
      <c r="Q297">
        <v>7.5422017677825191E-3</v>
      </c>
      <c r="R297">
        <v>0.15313159897706513</v>
      </c>
      <c r="S297">
        <v>5.4700805533630584E-5</v>
      </c>
      <c r="T297">
        <v>0.15313159897706563</v>
      </c>
      <c r="U297">
        <v>1.3229997702858669</v>
      </c>
      <c r="V297">
        <v>0.51827553913361346</v>
      </c>
      <c r="W297">
        <v>0.1789702683653695</v>
      </c>
      <c r="X297">
        <v>2.1633195481773395</v>
      </c>
      <c r="Y297">
        <v>0.23594857641400449</v>
      </c>
      <c r="Z297">
        <v>2.1679371102982259</v>
      </c>
    </row>
    <row r="298" spans="1:26" s="56" customFormat="1" x14ac:dyDescent="0.2">
      <c r="A298" s="56">
        <v>10852</v>
      </c>
      <c r="B298" s="56" t="s">
        <v>418</v>
      </c>
      <c r="C298" s="56" t="s">
        <v>250</v>
      </c>
      <c r="D298" s="140">
        <v>44187</v>
      </c>
      <c r="E298" s="107">
        <v>160</v>
      </c>
      <c r="F298" s="70">
        <v>8.9829999999999993E-2</v>
      </c>
      <c r="G298" s="70">
        <v>9.9569999999999936E-2</v>
      </c>
      <c r="H298" t="s">
        <v>411</v>
      </c>
      <c r="I298">
        <v>1.0045208028690657E-2</v>
      </c>
      <c r="J298">
        <v>0.2292315104762391</v>
      </c>
      <c r="K298">
        <v>7.1514674866060201E-3</v>
      </c>
      <c r="L298">
        <v>2.1381669434552466E-2</v>
      </c>
      <c r="M298">
        <v>0.14664317493072007</v>
      </c>
      <c r="N298">
        <v>1.5360928462427936E-2</v>
      </c>
      <c r="O298">
        <v>0.12295345867073379</v>
      </c>
      <c r="P298">
        <v>0.25815169106349217</v>
      </c>
      <c r="Q298">
        <v>8.4178315971576365E-3</v>
      </c>
      <c r="R298">
        <v>0.16540859311006167</v>
      </c>
      <c r="S298">
        <v>6.1051425483987204E-5</v>
      </c>
      <c r="T298">
        <v>0.16540859311006118</v>
      </c>
      <c r="U298">
        <v>4.6356497281899472E-2</v>
      </c>
      <c r="V298">
        <v>0.53446408318452854</v>
      </c>
      <c r="W298">
        <v>5.9518309910656838E-5</v>
      </c>
      <c r="X298">
        <v>0.16222976765740041</v>
      </c>
      <c r="Y298">
        <v>2.7571831612179944E-6</v>
      </c>
      <c r="Z298">
        <v>0.48723194923624275</v>
      </c>
    </row>
    <row r="299" spans="1:26" s="56" customFormat="1" x14ac:dyDescent="0.2">
      <c r="A299" s="167">
        <v>10815</v>
      </c>
      <c r="B299" s="167" t="s">
        <v>87</v>
      </c>
      <c r="C299" s="167" t="s">
        <v>79</v>
      </c>
      <c r="D299" s="172">
        <v>44187</v>
      </c>
      <c r="E299" s="170"/>
      <c r="F299" s="192">
        <v>1.10995</v>
      </c>
      <c r="G299" s="192">
        <v>10.349080000000001</v>
      </c>
      <c r="H299" t="s">
        <v>387</v>
      </c>
      <c r="I299">
        <v>1.0615342207815728E-2</v>
      </c>
      <c r="J299">
        <v>3.8049298993228273</v>
      </c>
      <c r="K299">
        <v>7.1536902889621137E-3</v>
      </c>
      <c r="L299">
        <v>1.9607546423561453E-2</v>
      </c>
      <c r="M299">
        <v>2.7315369204065392</v>
      </c>
      <c r="N299">
        <v>4.5635094921783567E-2</v>
      </c>
      <c r="O299">
        <v>1.9534146284789633</v>
      </c>
      <c r="P299">
        <v>4.1023442259403575</v>
      </c>
      <c r="Q299">
        <v>7.5427258796478252E-3</v>
      </c>
      <c r="R299">
        <v>0.14596414293396587</v>
      </c>
      <c r="S299">
        <v>5.470460672353568E-5</v>
      </c>
      <c r="T299">
        <v>0.14596414293396462</v>
      </c>
      <c r="U299">
        <v>1.3240025851168138</v>
      </c>
      <c r="V299">
        <v>0.55041710943280076</v>
      </c>
      <c r="W299">
        <v>0.23422898129628067</v>
      </c>
      <c r="X299">
        <v>3.3601217508037462</v>
      </c>
      <c r="Y299">
        <v>0.31142553121289673</v>
      </c>
      <c r="Z299">
        <v>3.4664471411292133</v>
      </c>
    </row>
    <row r="300" spans="1:26" s="56" customFormat="1" x14ac:dyDescent="0.2">
      <c r="A300" s="56">
        <v>10853</v>
      </c>
      <c r="B300" s="56" t="s">
        <v>419</v>
      </c>
      <c r="C300" s="56" t="s">
        <v>250</v>
      </c>
      <c r="D300" s="140">
        <v>44187</v>
      </c>
      <c r="E300" s="107">
        <v>7</v>
      </c>
      <c r="F300" s="70">
        <v>0.10251</v>
      </c>
      <c r="G300" s="70">
        <v>0.10035000000000061</v>
      </c>
      <c r="H300" t="s">
        <v>412</v>
      </c>
      <c r="I300">
        <v>1.0040677869055837E-2</v>
      </c>
      <c r="J300">
        <v>0.29599652053790404</v>
      </c>
      <c r="K300">
        <v>7.1438141046615191E-3</v>
      </c>
      <c r="L300">
        <v>2.6604598077462776E-2</v>
      </c>
      <c r="M300">
        <v>0.12322792874346365</v>
      </c>
      <c r="N300">
        <v>1.8327889032994836E-2</v>
      </c>
      <c r="O300">
        <v>8.7337852926385712E-2</v>
      </c>
      <c r="P300">
        <v>0.33340329301042559</v>
      </c>
      <c r="Q300">
        <v>7.1148992745756548E-3</v>
      </c>
      <c r="R300">
        <v>0.20222582989169566</v>
      </c>
      <c r="S300">
        <v>5.160173827123139E-5</v>
      </c>
      <c r="T300">
        <v>0.2022258298916948</v>
      </c>
      <c r="U300">
        <v>7.6557523543640347E-3</v>
      </c>
      <c r="V300">
        <v>1.268312921819611</v>
      </c>
      <c r="W300">
        <v>1.0247061047740048E-3</v>
      </c>
      <c r="X300">
        <v>0.13579889754531002</v>
      </c>
      <c r="Y300">
        <v>7.8538751040671212E-6</v>
      </c>
      <c r="Z300">
        <v>1.2833318723247005</v>
      </c>
    </row>
    <row r="301" spans="1:26" s="56" customFormat="1" x14ac:dyDescent="0.2">
      <c r="A301" s="167">
        <v>10815</v>
      </c>
      <c r="B301" s="167" t="s">
        <v>87</v>
      </c>
      <c r="C301" s="167" t="s">
        <v>79</v>
      </c>
      <c r="D301" s="172">
        <v>44187</v>
      </c>
      <c r="E301" s="170"/>
      <c r="F301" s="192">
        <v>1.10995</v>
      </c>
      <c r="G301" s="192">
        <v>10.349080000000001</v>
      </c>
      <c r="H301" t="s">
        <v>389</v>
      </c>
      <c r="I301">
        <v>9.4186760280052396E-3</v>
      </c>
      <c r="J301">
        <v>6.9714648475979173</v>
      </c>
      <c r="K301">
        <v>7.1498650277245961E-3</v>
      </c>
      <c r="L301">
        <v>2.0048927489802051E-2</v>
      </c>
      <c r="M301">
        <v>2.7314264267261232</v>
      </c>
      <c r="N301">
        <v>4.9037643650935041E-2</v>
      </c>
      <c r="O301">
        <v>2.1752331227658446</v>
      </c>
      <c r="P301">
        <v>6.9284757614791426</v>
      </c>
      <c r="Q301">
        <v>7.5709080995765999E-3</v>
      </c>
      <c r="R301">
        <v>0.16704273514323084</v>
      </c>
      <c r="S301">
        <v>5.4909001962392189E-5</v>
      </c>
      <c r="T301">
        <v>0.16704273514322995</v>
      </c>
      <c r="U301">
        <v>1.3281329898961183</v>
      </c>
      <c r="V301">
        <v>0.63195485841205412</v>
      </c>
      <c r="W301">
        <v>0.19279518560759631</v>
      </c>
      <c r="X301">
        <v>2.0391206045458405</v>
      </c>
      <c r="Y301">
        <v>0.25567308513972214</v>
      </c>
      <c r="Z301">
        <v>2.0856289673934705</v>
      </c>
    </row>
    <row r="302" spans="1:26" s="56" customFormat="1" x14ac:dyDescent="0.2">
      <c r="A302" s="56">
        <v>10862</v>
      </c>
      <c r="B302" s="56" t="s">
        <v>420</v>
      </c>
      <c r="C302" s="56" t="s">
        <v>250</v>
      </c>
      <c r="D302" s="140">
        <v>44187</v>
      </c>
      <c r="E302" s="107">
        <v>230</v>
      </c>
      <c r="F302" s="70">
        <v>0.11325</v>
      </c>
      <c r="G302" s="70">
        <v>0.10111000000000026</v>
      </c>
      <c r="H302" t="s">
        <v>413</v>
      </c>
      <c r="I302">
        <v>1.0089384894800862E-2</v>
      </c>
      <c r="J302">
        <v>0.40108192690282995</v>
      </c>
      <c r="K302">
        <v>7.1421408733358055E-3</v>
      </c>
      <c r="L302">
        <v>2.358610559084031E-2</v>
      </c>
      <c r="M302">
        <v>0.12641551662600264</v>
      </c>
      <c r="N302">
        <v>1.7700426448993677E-2</v>
      </c>
      <c r="O302">
        <v>9.1928093789292509E-2</v>
      </c>
      <c r="P302">
        <v>0.43170629861121479</v>
      </c>
      <c r="Q302">
        <v>7.333983735598998E-3</v>
      </c>
      <c r="R302">
        <v>0.19692692739585516</v>
      </c>
      <c r="S302">
        <v>5.3190677001174925E-5</v>
      </c>
      <c r="T302">
        <v>0.19692692739585466</v>
      </c>
      <c r="U302">
        <v>9.8650442991511465E-3</v>
      </c>
      <c r="V302">
        <v>1.5490278108585049</v>
      </c>
      <c r="W302">
        <v>4.6480015016075571E-4</v>
      </c>
      <c r="X302">
        <v>0.20384307862293033</v>
      </c>
      <c r="Y302">
        <v>4.591071616806618E-6</v>
      </c>
      <c r="Z302">
        <v>1.5400390910259183</v>
      </c>
    </row>
    <row r="303" spans="1:26" s="56" customFormat="1" x14ac:dyDescent="0.2">
      <c r="A303" s="167">
        <v>10815</v>
      </c>
      <c r="B303" s="167" t="s">
        <v>87</v>
      </c>
      <c r="C303" s="167" t="s">
        <v>79</v>
      </c>
      <c r="D303" s="172">
        <v>44187</v>
      </c>
      <c r="E303" s="170"/>
      <c r="F303" s="192">
        <v>1.10995</v>
      </c>
      <c r="G303" s="192">
        <v>10.349080000000001</v>
      </c>
      <c r="H303" t="s">
        <v>391</v>
      </c>
      <c r="I303">
        <v>9.9895421846960212E-3</v>
      </c>
      <c r="J303">
        <v>5.6700379041308997</v>
      </c>
      <c r="K303">
        <v>7.1498528962019433E-3</v>
      </c>
      <c r="L303">
        <v>1.4631286713515348E-2</v>
      </c>
      <c r="M303">
        <v>2.7315825407580796</v>
      </c>
      <c r="N303">
        <v>6.5699348433910232E-2</v>
      </c>
      <c r="O303">
        <v>2.0439327390504678</v>
      </c>
      <c r="P303">
        <v>5.4046860262121816</v>
      </c>
      <c r="Q303">
        <v>7.5730542064466905E-3</v>
      </c>
      <c r="R303">
        <v>0.22484177378042175</v>
      </c>
      <c r="S303">
        <v>5.4924566883375444E-5</v>
      </c>
      <c r="T303">
        <v>0.22484177378042217</v>
      </c>
      <c r="U303">
        <v>1.3251052851833491</v>
      </c>
      <c r="V303">
        <v>0.61566665726499625</v>
      </c>
      <c r="W303">
        <v>0.18257364032075904</v>
      </c>
      <c r="X303">
        <v>2.2609985087292461</v>
      </c>
      <c r="Y303">
        <v>0.2401971518849047</v>
      </c>
      <c r="Z303">
        <v>2.0917872083267026</v>
      </c>
    </row>
    <row r="304" spans="1:26" s="56" customFormat="1" x14ac:dyDescent="0.2">
      <c r="A304" s="56">
        <v>10863</v>
      </c>
      <c r="B304" s="56" t="s">
        <v>421</v>
      </c>
      <c r="C304" s="56" t="s">
        <v>250</v>
      </c>
      <c r="D304" s="140">
        <v>44187</v>
      </c>
      <c r="E304" s="107">
        <v>5.5</v>
      </c>
      <c r="F304" s="70">
        <v>0.1694</v>
      </c>
      <c r="G304" s="70">
        <v>9.9809999999999996E-2</v>
      </c>
      <c r="H304" t="s">
        <v>414</v>
      </c>
      <c r="I304">
        <v>1.0081121005911563E-2</v>
      </c>
      <c r="J304">
        <v>0.31602733773171737</v>
      </c>
      <c r="K304">
        <v>7.1412748890737855E-3</v>
      </c>
      <c r="L304">
        <v>9.6898796655108844E-3</v>
      </c>
      <c r="M304">
        <v>0.45837176606302138</v>
      </c>
      <c r="N304">
        <v>8.1668810566096432E-3</v>
      </c>
      <c r="O304">
        <v>0.33152293590701448</v>
      </c>
      <c r="P304">
        <v>0.34852777975337135</v>
      </c>
      <c r="Q304">
        <v>7.302764436726188E-3</v>
      </c>
      <c r="R304">
        <v>8.6301128466197211E-2</v>
      </c>
      <c r="S304">
        <v>5.2964254949747901E-5</v>
      </c>
      <c r="T304">
        <v>8.6301128466198015E-2</v>
      </c>
      <c r="U304">
        <v>7.1907819904491299E-2</v>
      </c>
      <c r="V304">
        <v>0.53381242649196248</v>
      </c>
      <c r="W304">
        <v>4.9088838202364818E-5</v>
      </c>
      <c r="X304">
        <v>0.22172039504894342</v>
      </c>
      <c r="Y304">
        <v>3.5305853173778717E-6</v>
      </c>
      <c r="Z304">
        <v>0.50198621464976489</v>
      </c>
    </row>
    <row r="305" spans="1:26" s="56" customFormat="1" x14ac:dyDescent="0.2">
      <c r="A305" s="167">
        <v>10815</v>
      </c>
      <c r="B305" s="167" t="s">
        <v>87</v>
      </c>
      <c r="C305" s="167" t="s">
        <v>79</v>
      </c>
      <c r="D305" s="172">
        <v>44187</v>
      </c>
      <c r="E305" s="170"/>
      <c r="F305" s="192">
        <v>1.10995</v>
      </c>
      <c r="G305" s="192">
        <v>10.349080000000001</v>
      </c>
      <c r="H305" t="s">
        <v>393</v>
      </c>
      <c r="I305">
        <v>9.7014896125100555E-3</v>
      </c>
      <c r="J305">
        <v>8.9930289663227558</v>
      </c>
      <c r="K305">
        <v>7.1468108326768051E-3</v>
      </c>
      <c r="L305">
        <v>2.7026836022899264E-2</v>
      </c>
      <c r="M305">
        <v>2.7283118364763435</v>
      </c>
      <c r="N305">
        <v>7.2628017510327519E-2</v>
      </c>
      <c r="O305">
        <v>2.2282563154078501</v>
      </c>
      <c r="P305">
        <v>8.7701109382893652</v>
      </c>
      <c r="Q305">
        <v>7.6043236100576334E-3</v>
      </c>
      <c r="R305">
        <v>0.27232921757765743</v>
      </c>
      <c r="S305">
        <v>5.5151352325974081E-5</v>
      </c>
      <c r="T305">
        <v>0.27232921757765788</v>
      </c>
      <c r="U305">
        <v>1.3235945742663848</v>
      </c>
      <c r="V305">
        <v>0.83378899551709573</v>
      </c>
      <c r="W305">
        <v>0.50712988451959717</v>
      </c>
      <c r="X305">
        <v>20.140875850533018</v>
      </c>
      <c r="Y305">
        <v>0.67222481532319789</v>
      </c>
      <c r="Z305">
        <v>19.97147019200505</v>
      </c>
    </row>
    <row r="306" spans="1:26" s="56" customFormat="1" x14ac:dyDescent="0.2">
      <c r="A306" s="56">
        <v>10864</v>
      </c>
      <c r="B306" s="56" t="s">
        <v>422</v>
      </c>
      <c r="C306" s="56" t="s">
        <v>250</v>
      </c>
      <c r="D306" s="140">
        <v>44187</v>
      </c>
      <c r="E306" s="107">
        <v>294.5</v>
      </c>
      <c r="F306" s="70">
        <v>8.5620000000000002E-2</v>
      </c>
      <c r="G306" s="70">
        <v>0.10221</v>
      </c>
      <c r="H306" t="s">
        <v>415</v>
      </c>
      <c r="I306">
        <v>1.0050693121910748E-2</v>
      </c>
      <c r="J306">
        <v>0.30132713970724656</v>
      </c>
      <c r="K306">
        <v>7.141872763508003E-3</v>
      </c>
      <c r="L306">
        <v>2.2823083740543978E-2</v>
      </c>
      <c r="M306">
        <v>0.12512154845218446</v>
      </c>
      <c r="N306">
        <v>1.4033205700991728E-2</v>
      </c>
      <c r="O306">
        <v>9.3382171062058067E-2</v>
      </c>
      <c r="P306">
        <v>0.35180875730167249</v>
      </c>
      <c r="Q306">
        <v>7.5035871102325184E-3</v>
      </c>
      <c r="R306">
        <v>0.18637532426741074</v>
      </c>
      <c r="S306">
        <v>5.4420747675405018E-5</v>
      </c>
      <c r="T306">
        <v>0.18637532426740974</v>
      </c>
      <c r="U306">
        <v>1.3750051079600143E-2</v>
      </c>
      <c r="V306">
        <v>0.91362389709153369</v>
      </c>
      <c r="W306">
        <v>5.4919558096566559E-4</v>
      </c>
      <c r="X306">
        <v>0.19464412831376093</v>
      </c>
      <c r="Y306">
        <v>7.559910658695368E-6</v>
      </c>
      <c r="Z306">
        <v>0.92306383502364886</v>
      </c>
    </row>
    <row r="307" spans="1:26" s="56" customFormat="1" x14ac:dyDescent="0.2">
      <c r="A307" s="167">
        <v>10815</v>
      </c>
      <c r="B307" s="167" t="s">
        <v>87</v>
      </c>
      <c r="C307" s="167" t="s">
        <v>79</v>
      </c>
      <c r="D307" s="172">
        <v>44187</v>
      </c>
      <c r="E307" s="170"/>
      <c r="F307" s="192">
        <v>1.10995</v>
      </c>
      <c r="G307" s="192">
        <v>10.349080000000001</v>
      </c>
      <c r="H307" t="s">
        <v>410</v>
      </c>
      <c r="I307">
        <v>1.0414991669886934E-2</v>
      </c>
      <c r="J307">
        <v>7.1490739139905255</v>
      </c>
      <c r="K307">
        <v>7.1470475835485143E-3</v>
      </c>
      <c r="L307">
        <v>3.212122251230401E-2</v>
      </c>
      <c r="M307">
        <v>2.7339359712268072</v>
      </c>
      <c r="N307">
        <v>8.6306990502806977E-2</v>
      </c>
      <c r="O307">
        <v>2.0672836857130754</v>
      </c>
      <c r="P307">
        <v>7.9656520630592569</v>
      </c>
      <c r="Q307">
        <v>7.5739685809080365E-3</v>
      </c>
      <c r="R307">
        <v>0.22221883175791105</v>
      </c>
      <c r="S307">
        <v>5.4931198503840501E-5</v>
      </c>
      <c r="T307">
        <v>0.22221883175791141</v>
      </c>
      <c r="U307">
        <v>1.3178288149250481</v>
      </c>
      <c r="V307">
        <v>0.79199120942662382</v>
      </c>
      <c r="W307">
        <v>0.1932760261473844</v>
      </c>
      <c r="X307">
        <v>3.2770004218496682</v>
      </c>
      <c r="Y307">
        <v>0.25242649044233018</v>
      </c>
      <c r="Z307">
        <v>3.7271521034124184</v>
      </c>
    </row>
    <row r="308" spans="1:26" s="56" customFormat="1" x14ac:dyDescent="0.2">
      <c r="A308" s="56">
        <v>10865</v>
      </c>
      <c r="B308" s="56" t="s">
        <v>423</v>
      </c>
      <c r="C308" s="56" t="s">
        <v>250</v>
      </c>
      <c r="D308" s="140">
        <v>44187</v>
      </c>
      <c r="E308" s="107">
        <v>7</v>
      </c>
      <c r="F308" s="70">
        <v>9.9430000000000004E-2</v>
      </c>
      <c r="G308" s="70">
        <v>0.10127</v>
      </c>
      <c r="H308" t="s">
        <v>416</v>
      </c>
      <c r="I308">
        <v>1.0066894269944374E-2</v>
      </c>
      <c r="J308">
        <v>0.37431222312550333</v>
      </c>
      <c r="K308">
        <v>7.141659403772877E-3</v>
      </c>
      <c r="L308">
        <v>2.4865079489667402E-2</v>
      </c>
      <c r="M308">
        <v>0.1555358863258636</v>
      </c>
      <c r="N308">
        <v>1.9506085931082152E-2</v>
      </c>
      <c r="O308">
        <v>0.10520967863621153</v>
      </c>
      <c r="P308">
        <v>0.43286326507651179</v>
      </c>
      <c r="Q308">
        <v>6.8024430307184417E-3</v>
      </c>
      <c r="R308">
        <v>0.16395084259388887</v>
      </c>
      <c r="S308">
        <v>4.9335608464679237E-5</v>
      </c>
      <c r="T308">
        <v>0.16395084259388884</v>
      </c>
      <c r="U308">
        <v>1.880596881467019E-3</v>
      </c>
      <c r="V308">
        <v>2.6782296410034343</v>
      </c>
      <c r="W308">
        <v>1.7007371112940579E-3</v>
      </c>
      <c r="X308">
        <v>0.16042188490473727</v>
      </c>
      <c r="Y308">
        <v>3.2107892594037924E-6</v>
      </c>
      <c r="Z308">
        <v>2.727507708763155</v>
      </c>
    </row>
    <row r="309" spans="1:26" s="56" customFormat="1" x14ac:dyDescent="0.2">
      <c r="A309" s="167">
        <v>10815</v>
      </c>
      <c r="B309" s="167" t="s">
        <v>87</v>
      </c>
      <c r="C309" s="167" t="s">
        <v>79</v>
      </c>
      <c r="D309" s="172">
        <v>44187</v>
      </c>
      <c r="E309" s="170"/>
      <c r="F309" s="192">
        <v>1.10995</v>
      </c>
      <c r="G309" s="192">
        <v>10.349080000000001</v>
      </c>
      <c r="H309" t="s">
        <v>417</v>
      </c>
      <c r="I309">
        <v>9.9348793613861959E-3</v>
      </c>
      <c r="J309">
        <v>8.2334793815242513</v>
      </c>
      <c r="K309">
        <v>7.14404338367547E-3</v>
      </c>
      <c r="L309">
        <v>3.0269643278291691E-2</v>
      </c>
      <c r="M309">
        <v>2.7304157829916194</v>
      </c>
      <c r="N309">
        <v>7.7050093106838469E-2</v>
      </c>
      <c r="O309">
        <v>2.0761996901662769</v>
      </c>
      <c r="P309">
        <v>7.9083767141718369</v>
      </c>
      <c r="Q309">
        <v>7.5919636714914789E-3</v>
      </c>
      <c r="R309">
        <v>0.26223596444608799</v>
      </c>
      <c r="S309">
        <v>5.5061710253707756E-5</v>
      </c>
      <c r="T309">
        <v>0.26223596444608732</v>
      </c>
      <c r="U309">
        <v>1.329619590134971</v>
      </c>
      <c r="V309">
        <v>0.92297457757408563</v>
      </c>
      <c r="W309">
        <v>0.17694005082384645</v>
      </c>
      <c r="X309">
        <v>3.9417322671051163</v>
      </c>
      <c r="Y309">
        <v>0.23704112127227475</v>
      </c>
      <c r="Z309">
        <v>4.4729824905091924</v>
      </c>
    </row>
    <row r="310" spans="1:26" s="56" customFormat="1" x14ac:dyDescent="0.2">
      <c r="D310" s="140"/>
      <c r="E310" s="107"/>
      <c r="F310" s="70"/>
      <c r="G310" s="70"/>
      <c r="H310" s="70"/>
      <c r="I310" s="70"/>
      <c r="J310" s="72"/>
      <c r="K310" s="70"/>
      <c r="L310" s="106"/>
      <c r="M310" s="106"/>
      <c r="N310" s="106"/>
      <c r="O310" s="70"/>
      <c r="P310" s="72"/>
      <c r="Q310" s="71"/>
      <c r="R310" s="132"/>
      <c r="S310" s="175"/>
      <c r="U310" s="70"/>
      <c r="V310" s="72"/>
      <c r="W310" s="70"/>
      <c r="X310" s="72"/>
      <c r="Y310" s="71"/>
      <c r="Z310" s="72"/>
    </row>
    <row r="311" spans="1:26" s="56" customFormat="1" x14ac:dyDescent="0.2">
      <c r="D311" s="140"/>
      <c r="E311" s="107"/>
      <c r="G311" s="70"/>
      <c r="H311" s="70"/>
      <c r="I311" s="70"/>
      <c r="J311" s="72"/>
      <c r="K311" s="70"/>
      <c r="L311" s="106"/>
      <c r="M311" s="106"/>
      <c r="N311" s="106"/>
      <c r="O311" s="70"/>
      <c r="P311" s="72"/>
      <c r="Q311" s="71"/>
      <c r="R311" s="132"/>
      <c r="S311" s="175"/>
      <c r="U311" s="70"/>
      <c r="V311" s="72"/>
      <c r="W311" s="70"/>
      <c r="X311" s="72"/>
      <c r="Y311" s="71"/>
      <c r="Z311" s="72"/>
    </row>
    <row r="312" spans="1:26" s="56" customFormat="1" x14ac:dyDescent="0.2">
      <c r="D312" s="140"/>
      <c r="E312" s="107"/>
      <c r="F312" s="70"/>
      <c r="G312" s="70"/>
      <c r="H312" s="70"/>
      <c r="I312" s="70"/>
      <c r="J312" s="72"/>
      <c r="K312" s="70"/>
      <c r="L312" s="106"/>
      <c r="M312" s="106"/>
      <c r="N312" s="106"/>
      <c r="O312" s="70"/>
      <c r="P312" s="72"/>
      <c r="Q312" s="71"/>
      <c r="R312" s="132"/>
      <c r="S312" s="175"/>
      <c r="U312" s="70"/>
      <c r="V312" s="72"/>
      <c r="W312" s="70"/>
      <c r="X312" s="72"/>
      <c r="Y312" s="71"/>
      <c r="Z312" s="72"/>
    </row>
    <row r="313" spans="1:26" s="56" customFormat="1" x14ac:dyDescent="0.2">
      <c r="D313" s="140"/>
      <c r="E313" s="107"/>
      <c r="G313" s="70"/>
      <c r="H313" s="70"/>
      <c r="I313" s="70"/>
      <c r="J313" s="72"/>
      <c r="K313" s="70"/>
      <c r="L313" s="106"/>
      <c r="M313" s="106"/>
      <c r="N313" s="106"/>
      <c r="O313" s="70"/>
      <c r="P313" s="72"/>
      <c r="Q313" s="71"/>
      <c r="R313" s="132"/>
      <c r="S313" s="175"/>
      <c r="U313" s="70"/>
      <c r="V313" s="72"/>
      <c r="W313" s="70"/>
      <c r="X313" s="72"/>
      <c r="Y313" s="71"/>
      <c r="Z313" s="72"/>
    </row>
    <row r="314" spans="1:26" s="56" customFormat="1" x14ac:dyDescent="0.2">
      <c r="D314" s="140"/>
      <c r="E314" s="107"/>
      <c r="F314" s="70"/>
      <c r="G314" s="70"/>
      <c r="H314" s="70"/>
      <c r="I314" s="70"/>
      <c r="J314" s="72"/>
      <c r="K314" s="70"/>
      <c r="L314" s="106"/>
      <c r="M314" s="106"/>
      <c r="N314" s="106"/>
      <c r="O314" s="70"/>
      <c r="P314" s="72"/>
      <c r="Q314" s="71"/>
      <c r="R314" s="132"/>
      <c r="S314" s="175"/>
      <c r="U314" s="70"/>
      <c r="V314" s="72"/>
      <c r="W314" s="70"/>
      <c r="X314" s="72"/>
      <c r="Y314" s="71"/>
      <c r="Z314" s="72"/>
    </row>
    <row r="315" spans="1:26" s="56" customFormat="1" x14ac:dyDescent="0.2">
      <c r="D315" s="140"/>
      <c r="E315" s="107"/>
      <c r="G315" s="70"/>
      <c r="H315" s="70"/>
      <c r="I315" s="70"/>
      <c r="J315" s="72"/>
      <c r="K315" s="70"/>
      <c r="L315" s="106"/>
      <c r="M315" s="106"/>
      <c r="N315" s="106"/>
      <c r="O315" s="70"/>
      <c r="P315" s="72"/>
      <c r="Q315" s="71"/>
      <c r="R315" s="132"/>
      <c r="S315" s="175"/>
      <c r="U315" s="70"/>
      <c r="V315" s="72"/>
      <c r="W315" s="70"/>
      <c r="X315" s="72"/>
      <c r="Y315" s="71"/>
      <c r="Z315" s="72"/>
    </row>
    <row r="316" spans="1:26" s="56" customFormat="1" x14ac:dyDescent="0.2">
      <c r="D316" s="140"/>
      <c r="E316" s="107"/>
      <c r="F316" s="70"/>
      <c r="G316" s="70"/>
      <c r="H316" s="70"/>
      <c r="I316" s="70"/>
      <c r="J316" s="72"/>
      <c r="K316" s="70"/>
      <c r="L316" s="106"/>
      <c r="M316" s="106"/>
      <c r="N316" s="106"/>
      <c r="O316" s="70"/>
      <c r="P316" s="72"/>
      <c r="Q316" s="71"/>
      <c r="R316" s="132"/>
      <c r="S316" s="175"/>
      <c r="U316" s="70"/>
      <c r="V316" s="72"/>
      <c r="W316" s="70"/>
      <c r="X316" s="72"/>
      <c r="Y316" s="71"/>
      <c r="Z316" s="72"/>
    </row>
    <row r="317" spans="1:26" s="56" customFormat="1" x14ac:dyDescent="0.2">
      <c r="D317" s="140"/>
      <c r="E317" s="107"/>
      <c r="G317" s="70"/>
      <c r="H317" s="70"/>
      <c r="I317" s="70"/>
      <c r="J317" s="72"/>
      <c r="K317" s="70"/>
      <c r="L317" s="106"/>
      <c r="M317" s="106"/>
      <c r="N317" s="106"/>
      <c r="O317" s="70"/>
      <c r="P317" s="72"/>
      <c r="Q317" s="71"/>
      <c r="R317" s="132"/>
      <c r="S317" s="175"/>
      <c r="U317" s="70"/>
      <c r="V317" s="72"/>
      <c r="W317" s="70"/>
      <c r="X317" s="72"/>
      <c r="Y317" s="71"/>
      <c r="Z317" s="72"/>
    </row>
    <row r="318" spans="1:26" s="56" customFormat="1" x14ac:dyDescent="0.2">
      <c r="D318" s="140"/>
      <c r="E318" s="107"/>
      <c r="F318" s="70"/>
      <c r="G318" s="70"/>
      <c r="H318" s="70"/>
      <c r="I318" s="70"/>
      <c r="J318" s="72"/>
      <c r="K318" s="70"/>
      <c r="L318" s="106"/>
      <c r="M318" s="106"/>
      <c r="N318" s="106"/>
      <c r="O318" s="70"/>
      <c r="P318" s="72"/>
      <c r="Q318" s="71"/>
      <c r="R318" s="132"/>
      <c r="S318" s="175"/>
      <c r="U318" s="70"/>
      <c r="V318" s="72"/>
      <c r="W318" s="70"/>
      <c r="X318" s="72"/>
      <c r="Y318" s="71"/>
      <c r="Z318" s="72"/>
    </row>
    <row r="319" spans="1:26" s="56" customFormat="1" x14ac:dyDescent="0.2">
      <c r="D319" s="140"/>
      <c r="E319" s="107"/>
      <c r="G319" s="70"/>
      <c r="H319" s="70"/>
      <c r="I319" s="70"/>
      <c r="J319" s="72"/>
      <c r="K319" s="70"/>
      <c r="L319" s="106"/>
      <c r="M319" s="106"/>
      <c r="N319" s="106"/>
      <c r="O319" s="70"/>
      <c r="P319" s="72"/>
      <c r="Q319" s="71"/>
      <c r="R319" s="132"/>
      <c r="S319" s="175"/>
      <c r="U319" s="70"/>
      <c r="V319" s="72"/>
      <c r="W319" s="70"/>
      <c r="X319" s="72"/>
      <c r="Y319" s="71"/>
      <c r="Z319" s="72"/>
    </row>
    <row r="320" spans="1:26" s="56" customFormat="1" x14ac:dyDescent="0.2">
      <c r="D320" s="140"/>
      <c r="E320" s="107"/>
      <c r="F320" s="70"/>
      <c r="G320" s="70"/>
      <c r="H320" s="70"/>
      <c r="I320" s="70"/>
      <c r="J320" s="72"/>
      <c r="K320" s="70"/>
      <c r="L320" s="106"/>
      <c r="M320" s="106"/>
      <c r="N320" s="106"/>
      <c r="O320" s="70"/>
      <c r="P320" s="72"/>
      <c r="Q320" s="71"/>
      <c r="R320" s="132"/>
      <c r="S320" s="175"/>
      <c r="U320" s="70"/>
      <c r="V320" s="72"/>
      <c r="W320" s="70"/>
      <c r="X320" s="72"/>
      <c r="Y320" s="71"/>
      <c r="Z320" s="72"/>
    </row>
    <row r="321" spans="4:26" s="56" customFormat="1" x14ac:dyDescent="0.2">
      <c r="D321" s="140"/>
      <c r="E321" s="107"/>
      <c r="F321" s="70"/>
      <c r="G321" s="70"/>
      <c r="H321" s="70"/>
      <c r="I321" s="70"/>
      <c r="J321" s="72"/>
      <c r="K321" s="70"/>
      <c r="L321" s="106"/>
      <c r="M321" s="106"/>
      <c r="N321" s="106"/>
      <c r="O321" s="70"/>
      <c r="P321" s="72"/>
      <c r="Q321" s="71"/>
      <c r="R321" s="132"/>
      <c r="S321" s="175"/>
      <c r="U321" s="70"/>
      <c r="V321" s="72"/>
      <c r="W321" s="70"/>
      <c r="X321" s="72"/>
      <c r="Y321" s="71"/>
      <c r="Z321" s="72"/>
    </row>
    <row r="322" spans="4:26" s="56" customFormat="1" x14ac:dyDescent="0.2">
      <c r="D322" s="140"/>
      <c r="E322" s="107"/>
      <c r="F322" s="70"/>
      <c r="G322" s="70"/>
      <c r="H322" s="70"/>
      <c r="I322" s="70"/>
      <c r="J322" s="72"/>
      <c r="K322" s="70"/>
      <c r="L322" s="106"/>
      <c r="M322" s="106"/>
      <c r="N322" s="106"/>
      <c r="O322" s="70"/>
      <c r="P322" s="72"/>
      <c r="Q322" s="71"/>
      <c r="R322" s="132"/>
      <c r="S322" s="175"/>
      <c r="U322" s="70"/>
      <c r="V322" s="72"/>
      <c r="W322" s="70"/>
      <c r="X322" s="72"/>
      <c r="Y322" s="71"/>
      <c r="Z322" s="72"/>
    </row>
    <row r="323" spans="4:26" s="56" customFormat="1" x14ac:dyDescent="0.2">
      <c r="D323" s="140"/>
      <c r="E323" s="107"/>
      <c r="G323" s="70"/>
      <c r="H323" s="70"/>
      <c r="I323" s="70"/>
      <c r="J323" s="72"/>
      <c r="K323" s="70"/>
      <c r="L323" s="106"/>
      <c r="M323" s="106"/>
      <c r="N323" s="106"/>
      <c r="O323" s="70"/>
      <c r="P323" s="72"/>
      <c r="Q323" s="71"/>
      <c r="R323" s="132"/>
      <c r="S323" s="175"/>
      <c r="U323" s="70"/>
      <c r="V323" s="72"/>
      <c r="W323" s="70"/>
      <c r="X323" s="72"/>
      <c r="Y323" s="71"/>
      <c r="Z323" s="72"/>
    </row>
    <row r="324" spans="4:26" s="56" customFormat="1" x14ac:dyDescent="0.2">
      <c r="D324" s="140"/>
      <c r="E324" s="107"/>
      <c r="F324" s="70"/>
      <c r="G324" s="70"/>
      <c r="H324" s="70"/>
      <c r="I324" s="70"/>
      <c r="J324" s="72"/>
      <c r="K324" s="70"/>
      <c r="L324" s="106"/>
      <c r="M324" s="106"/>
      <c r="N324" s="106"/>
      <c r="O324" s="70"/>
      <c r="P324" s="72"/>
      <c r="Q324" s="71"/>
      <c r="R324" s="132"/>
      <c r="S324" s="175"/>
      <c r="U324" s="70"/>
      <c r="V324" s="72"/>
      <c r="W324" s="70"/>
      <c r="X324" s="72"/>
      <c r="Y324" s="71"/>
      <c r="Z324" s="72"/>
    </row>
    <row r="325" spans="4:26" s="56" customFormat="1" x14ac:dyDescent="0.2">
      <c r="E325" s="107"/>
      <c r="G325" s="70"/>
      <c r="H325" s="70"/>
      <c r="I325" s="70"/>
      <c r="J325" s="72"/>
      <c r="K325" s="70"/>
      <c r="L325" s="106"/>
      <c r="M325" s="106"/>
      <c r="N325" s="106"/>
      <c r="O325" s="70"/>
      <c r="P325" s="72"/>
      <c r="Q325" s="71"/>
      <c r="R325" s="132"/>
      <c r="S325" s="175"/>
      <c r="U325" s="70"/>
      <c r="V325" s="72"/>
      <c r="W325" s="70"/>
      <c r="X325" s="72"/>
      <c r="Y325" s="71"/>
      <c r="Z325" s="72"/>
    </row>
    <row r="326" spans="4:26" s="56" customFormat="1" x14ac:dyDescent="0.2">
      <c r="D326" s="140"/>
      <c r="E326" s="107"/>
      <c r="F326" s="70"/>
      <c r="G326" s="70"/>
      <c r="H326" s="70"/>
      <c r="I326" s="70"/>
      <c r="J326" s="72"/>
      <c r="K326" s="70"/>
      <c r="L326" s="106"/>
      <c r="M326" s="106"/>
      <c r="N326" s="106"/>
      <c r="O326" s="70"/>
      <c r="P326" s="72"/>
      <c r="Q326" s="71"/>
      <c r="R326" s="132"/>
      <c r="S326" s="175"/>
      <c r="U326" s="70"/>
      <c r="V326" s="72"/>
      <c r="W326" s="70"/>
      <c r="X326" s="72"/>
      <c r="Y326" s="71"/>
      <c r="Z326" s="72"/>
    </row>
    <row r="327" spans="4:26" s="56" customFormat="1" x14ac:dyDescent="0.2">
      <c r="D327" s="140"/>
      <c r="E327" s="107"/>
      <c r="G327" s="70"/>
      <c r="H327" s="70"/>
      <c r="I327" s="70"/>
      <c r="J327" s="72"/>
      <c r="K327" s="70"/>
      <c r="L327" s="106"/>
      <c r="M327" s="106"/>
      <c r="N327" s="106"/>
      <c r="O327" s="70"/>
      <c r="P327" s="72"/>
      <c r="Q327" s="71"/>
      <c r="R327" s="132"/>
      <c r="S327" s="175"/>
      <c r="U327" s="70"/>
      <c r="V327" s="72"/>
      <c r="W327" s="70"/>
      <c r="X327" s="72"/>
      <c r="Y327" s="71"/>
      <c r="Z327" s="72"/>
    </row>
    <row r="328" spans="4:26" s="56" customFormat="1" x14ac:dyDescent="0.2">
      <c r="D328" s="140"/>
      <c r="E328" s="107"/>
      <c r="F328" s="70"/>
      <c r="G328" s="70"/>
      <c r="H328" s="70"/>
      <c r="I328" s="70"/>
      <c r="J328" s="72"/>
      <c r="K328" s="70"/>
      <c r="L328" s="106"/>
      <c r="M328" s="106"/>
      <c r="N328" s="106"/>
      <c r="O328" s="70"/>
      <c r="P328" s="72"/>
      <c r="Q328" s="71"/>
      <c r="R328" s="132"/>
      <c r="S328" s="175"/>
      <c r="U328" s="70"/>
      <c r="V328" s="72"/>
      <c r="W328" s="70"/>
      <c r="X328" s="72"/>
      <c r="Y328" s="71"/>
      <c r="Z328" s="72"/>
    </row>
    <row r="329" spans="4:26" s="56" customFormat="1" x14ac:dyDescent="0.2">
      <c r="D329" s="140"/>
      <c r="E329" s="107"/>
      <c r="G329" s="70"/>
      <c r="H329" s="70"/>
      <c r="I329" s="70"/>
      <c r="J329" s="72"/>
      <c r="K329" s="70"/>
      <c r="L329" s="106"/>
      <c r="M329" s="106"/>
      <c r="N329" s="106"/>
      <c r="O329" s="70"/>
      <c r="P329" s="72"/>
      <c r="Q329" s="71"/>
      <c r="R329" s="132"/>
      <c r="S329" s="175"/>
      <c r="U329" s="70"/>
      <c r="V329" s="72"/>
      <c r="W329" s="70"/>
      <c r="X329" s="72"/>
      <c r="Y329" s="71"/>
      <c r="Z329" s="72"/>
    </row>
    <row r="330" spans="4:26" s="56" customFormat="1" x14ac:dyDescent="0.2">
      <c r="D330" s="140"/>
      <c r="E330" s="107"/>
      <c r="F330" s="70"/>
      <c r="G330" s="70"/>
      <c r="H330" s="70"/>
      <c r="I330" s="70"/>
      <c r="J330" s="72"/>
      <c r="K330" s="70"/>
      <c r="L330" s="106"/>
      <c r="M330" s="106"/>
      <c r="N330" s="106"/>
      <c r="O330" s="70"/>
      <c r="P330" s="72"/>
      <c r="Q330" s="71"/>
      <c r="R330" s="132"/>
      <c r="S330" s="175"/>
      <c r="U330" s="70"/>
      <c r="V330" s="72"/>
      <c r="W330" s="70"/>
      <c r="X330" s="72"/>
      <c r="Y330" s="71"/>
      <c r="Z330" s="72"/>
    </row>
    <row r="331" spans="4:26" s="56" customFormat="1" x14ac:dyDescent="0.2">
      <c r="D331" s="140"/>
      <c r="E331" s="107"/>
      <c r="G331" s="70"/>
      <c r="H331" s="70"/>
      <c r="I331" s="70"/>
      <c r="J331" s="72"/>
      <c r="K331" s="70"/>
      <c r="L331" s="106"/>
      <c r="M331" s="106"/>
      <c r="N331" s="106"/>
      <c r="O331" s="70"/>
      <c r="P331" s="72"/>
      <c r="Q331" s="71"/>
      <c r="R331" s="132"/>
      <c r="S331" s="175"/>
      <c r="U331" s="70"/>
      <c r="V331" s="72"/>
      <c r="W331" s="70"/>
      <c r="X331" s="72"/>
      <c r="Y331" s="71"/>
      <c r="Z331" s="72"/>
    </row>
    <row r="332" spans="4:26" s="56" customFormat="1" x14ac:dyDescent="0.2">
      <c r="D332" s="140"/>
      <c r="E332" s="107"/>
      <c r="F332" s="70"/>
      <c r="G332" s="70"/>
      <c r="H332" s="70"/>
      <c r="I332" s="70"/>
      <c r="J332" s="72"/>
      <c r="K332" s="70"/>
      <c r="L332" s="106"/>
      <c r="M332" s="106"/>
      <c r="N332" s="106"/>
      <c r="O332" s="70"/>
      <c r="P332" s="72"/>
      <c r="Q332" s="71"/>
      <c r="R332" s="132"/>
      <c r="S332" s="175"/>
      <c r="U332" s="70"/>
      <c r="V332" s="72"/>
      <c r="W332" s="70"/>
      <c r="X332" s="72"/>
      <c r="Y332" s="71"/>
      <c r="Z332" s="72"/>
    </row>
    <row r="333" spans="4:26" s="56" customFormat="1" x14ac:dyDescent="0.2">
      <c r="D333" s="140"/>
      <c r="E333" s="107"/>
      <c r="G333" s="70"/>
      <c r="H333" s="70"/>
      <c r="I333" s="70"/>
      <c r="J333" s="72"/>
      <c r="K333" s="70"/>
      <c r="L333" s="106"/>
      <c r="M333" s="106"/>
      <c r="N333" s="106"/>
      <c r="O333" s="70"/>
      <c r="P333" s="72"/>
      <c r="Q333" s="71"/>
      <c r="R333" s="132"/>
      <c r="S333" s="175"/>
      <c r="U333" s="70"/>
      <c r="V333" s="72"/>
      <c r="W333" s="70"/>
      <c r="X333" s="72"/>
      <c r="Y333" s="71"/>
      <c r="Z333" s="72"/>
    </row>
    <row r="334" spans="4:26" s="56" customFormat="1" x14ac:dyDescent="0.2">
      <c r="D334" s="140"/>
      <c r="E334" s="107"/>
      <c r="F334" s="70"/>
      <c r="G334" s="70"/>
      <c r="H334" s="70"/>
      <c r="I334" s="70"/>
      <c r="J334" s="72"/>
      <c r="K334" s="70"/>
      <c r="L334" s="106"/>
      <c r="M334" s="106"/>
      <c r="N334" s="106"/>
      <c r="O334" s="70"/>
      <c r="P334" s="72"/>
      <c r="Q334" s="71"/>
      <c r="R334" s="132"/>
      <c r="S334" s="175"/>
      <c r="U334" s="70"/>
      <c r="V334" s="72"/>
      <c r="W334" s="70"/>
      <c r="X334" s="72"/>
      <c r="Y334" s="71"/>
      <c r="Z334" s="72"/>
    </row>
    <row r="335" spans="4:26" s="56" customFormat="1" x14ac:dyDescent="0.2">
      <c r="D335" s="140"/>
      <c r="E335" s="107"/>
      <c r="G335" s="70"/>
      <c r="H335" s="70"/>
      <c r="I335" s="70"/>
      <c r="J335" s="72"/>
      <c r="K335" s="70"/>
      <c r="L335" s="106"/>
      <c r="M335" s="106"/>
      <c r="N335" s="106"/>
      <c r="O335" s="70"/>
      <c r="P335" s="72"/>
      <c r="Q335" s="71"/>
      <c r="R335" s="132"/>
      <c r="S335" s="175"/>
      <c r="U335" s="70"/>
      <c r="V335" s="72"/>
      <c r="W335" s="70"/>
      <c r="X335" s="72"/>
      <c r="Y335" s="71"/>
      <c r="Z335" s="72"/>
    </row>
    <row r="336" spans="4:26" s="56" customFormat="1" x14ac:dyDescent="0.2">
      <c r="D336" s="140"/>
      <c r="E336" s="107"/>
      <c r="F336" s="70"/>
      <c r="G336" s="70"/>
      <c r="H336" s="70"/>
      <c r="I336" s="70"/>
      <c r="J336" s="72"/>
      <c r="K336" s="70"/>
      <c r="L336" s="106"/>
      <c r="M336" s="106"/>
      <c r="N336" s="106"/>
      <c r="O336" s="70"/>
      <c r="P336" s="72"/>
      <c r="Q336" s="71"/>
      <c r="R336" s="132"/>
      <c r="S336" s="175"/>
      <c r="U336" s="70"/>
      <c r="V336" s="72"/>
      <c r="W336" s="70"/>
      <c r="X336" s="72"/>
      <c r="Y336" s="71"/>
      <c r="Z336" s="72"/>
    </row>
    <row r="337" spans="4:26" s="56" customFormat="1" x14ac:dyDescent="0.2">
      <c r="D337" s="140"/>
      <c r="E337" s="107"/>
      <c r="G337" s="70"/>
      <c r="H337" s="70"/>
      <c r="I337" s="70"/>
      <c r="J337" s="72"/>
      <c r="K337" s="70"/>
      <c r="L337" s="106"/>
      <c r="M337" s="106"/>
      <c r="N337" s="106"/>
      <c r="O337" s="70"/>
      <c r="P337" s="72"/>
      <c r="Q337" s="71"/>
      <c r="R337" s="132"/>
      <c r="S337" s="175"/>
      <c r="U337" s="70"/>
      <c r="V337" s="72"/>
      <c r="W337" s="70"/>
      <c r="X337" s="72"/>
      <c r="Y337" s="71"/>
      <c r="Z337" s="72"/>
    </row>
    <row r="338" spans="4:26" s="56" customFormat="1" x14ac:dyDescent="0.2">
      <c r="D338" s="140"/>
      <c r="E338" s="107"/>
      <c r="F338" s="70"/>
      <c r="G338" s="70"/>
      <c r="H338" s="70"/>
      <c r="I338" s="70"/>
      <c r="J338" s="72"/>
      <c r="K338" s="70"/>
      <c r="L338" s="106"/>
      <c r="M338" s="106"/>
      <c r="N338" s="106"/>
      <c r="O338" s="70"/>
      <c r="P338" s="72"/>
      <c r="Q338" s="71"/>
      <c r="R338" s="132"/>
      <c r="S338" s="175"/>
      <c r="U338" s="70"/>
      <c r="V338" s="72"/>
      <c r="W338" s="70"/>
      <c r="X338" s="72"/>
      <c r="Y338" s="71"/>
      <c r="Z338" s="72"/>
    </row>
    <row r="339" spans="4:26" s="56" customFormat="1" x14ac:dyDescent="0.2">
      <c r="D339" s="140"/>
      <c r="E339" s="107"/>
      <c r="G339" s="70"/>
      <c r="H339" s="70"/>
      <c r="I339" s="70"/>
      <c r="J339" s="72"/>
      <c r="K339" s="70"/>
      <c r="L339" s="106"/>
      <c r="M339" s="106"/>
      <c r="N339" s="106"/>
      <c r="O339" s="70"/>
      <c r="P339" s="72"/>
      <c r="Q339" s="71"/>
      <c r="R339" s="132"/>
      <c r="S339" s="175"/>
      <c r="U339" s="70"/>
      <c r="V339" s="72"/>
      <c r="W339" s="70"/>
      <c r="X339" s="72"/>
      <c r="Y339" s="71"/>
      <c r="Z339" s="72"/>
    </row>
    <row r="340" spans="4:26" s="56" customFormat="1" x14ac:dyDescent="0.2">
      <c r="D340" s="140"/>
      <c r="E340" s="107"/>
      <c r="F340" s="70"/>
      <c r="G340" s="70"/>
      <c r="H340" s="70"/>
      <c r="I340" s="70"/>
      <c r="J340" s="72"/>
      <c r="K340" s="70"/>
      <c r="L340" s="106"/>
      <c r="M340" s="106"/>
      <c r="N340" s="106"/>
      <c r="O340" s="70"/>
      <c r="P340" s="72"/>
      <c r="Q340" s="71"/>
      <c r="R340" s="132"/>
      <c r="S340" s="175"/>
      <c r="U340" s="70"/>
      <c r="V340" s="72"/>
      <c r="W340" s="70"/>
      <c r="X340" s="72"/>
      <c r="Y340" s="71"/>
      <c r="Z340" s="72"/>
    </row>
    <row r="341" spans="4:26" s="56" customFormat="1" x14ac:dyDescent="0.2">
      <c r="D341" s="140"/>
      <c r="E341" s="107"/>
      <c r="G341" s="70"/>
      <c r="H341" s="70"/>
      <c r="I341" s="70"/>
      <c r="J341" s="72"/>
      <c r="K341" s="70"/>
      <c r="L341" s="106"/>
      <c r="M341" s="106"/>
      <c r="N341" s="106"/>
      <c r="O341" s="70"/>
      <c r="P341" s="72"/>
      <c r="Q341" s="71"/>
      <c r="R341" s="132"/>
      <c r="S341" s="175"/>
      <c r="U341" s="70"/>
      <c r="V341" s="72"/>
      <c r="W341" s="70"/>
      <c r="X341" s="72"/>
      <c r="Y341" s="71"/>
      <c r="Z341" s="72"/>
    </row>
    <row r="342" spans="4:26" s="56" customFormat="1" x14ac:dyDescent="0.2">
      <c r="D342" s="140"/>
      <c r="E342" s="107"/>
      <c r="F342" s="70"/>
      <c r="G342" s="70"/>
      <c r="H342" s="70"/>
      <c r="I342" s="70"/>
      <c r="J342" s="72"/>
      <c r="K342" s="70"/>
      <c r="L342" s="106"/>
      <c r="M342" s="106"/>
      <c r="N342" s="106"/>
      <c r="O342" s="70"/>
      <c r="P342" s="72"/>
      <c r="Q342" s="71"/>
      <c r="R342" s="132"/>
      <c r="S342" s="175"/>
      <c r="U342" s="70"/>
      <c r="V342" s="72"/>
      <c r="W342" s="70"/>
      <c r="X342" s="72"/>
      <c r="Y342" s="71"/>
      <c r="Z342" s="72"/>
    </row>
    <row r="343" spans="4:26" s="56" customFormat="1" x14ac:dyDescent="0.2">
      <c r="D343" s="140"/>
      <c r="E343" s="107"/>
      <c r="G343" s="70"/>
      <c r="H343" s="70"/>
      <c r="I343" s="70"/>
      <c r="J343" s="72"/>
      <c r="K343" s="70"/>
      <c r="L343" s="106"/>
      <c r="M343" s="106"/>
      <c r="N343" s="106"/>
      <c r="O343" s="70"/>
      <c r="P343" s="72"/>
      <c r="Q343" s="71"/>
      <c r="R343" s="132"/>
      <c r="S343" s="175"/>
      <c r="U343" s="70"/>
      <c r="V343" s="72"/>
      <c r="W343" s="70"/>
      <c r="X343" s="72"/>
      <c r="Y343" s="71"/>
      <c r="Z343" s="72"/>
    </row>
    <row r="344" spans="4:26" s="56" customFormat="1" x14ac:dyDescent="0.2">
      <c r="D344" s="140"/>
      <c r="E344" s="107"/>
      <c r="F344" s="70"/>
      <c r="G344" s="70"/>
      <c r="H344" s="70"/>
      <c r="I344" s="70"/>
      <c r="J344" s="72"/>
      <c r="K344" s="70"/>
      <c r="L344" s="106"/>
      <c r="M344" s="106"/>
      <c r="N344" s="106"/>
      <c r="O344" s="70"/>
      <c r="P344" s="72"/>
      <c r="Q344" s="71"/>
      <c r="R344" s="132"/>
      <c r="S344" s="175"/>
      <c r="U344" s="70"/>
      <c r="V344" s="72"/>
      <c r="W344" s="70"/>
      <c r="X344" s="72"/>
      <c r="Y344" s="71"/>
      <c r="Z344" s="72"/>
    </row>
    <row r="345" spans="4:26" s="56" customFormat="1" x14ac:dyDescent="0.2">
      <c r="D345" s="140"/>
      <c r="E345" s="107"/>
      <c r="G345" s="70"/>
      <c r="H345" s="70"/>
      <c r="I345" s="70"/>
      <c r="J345" s="72"/>
      <c r="K345" s="70"/>
      <c r="L345" s="106"/>
      <c r="M345" s="106"/>
      <c r="N345" s="106"/>
      <c r="O345" s="70"/>
      <c r="P345" s="72"/>
      <c r="Q345" s="71"/>
      <c r="R345" s="132"/>
      <c r="S345" s="175"/>
      <c r="U345" s="70"/>
      <c r="V345" s="72"/>
      <c r="W345" s="70"/>
      <c r="X345" s="72"/>
      <c r="Y345" s="71"/>
      <c r="Z345" s="72"/>
    </row>
    <row r="346" spans="4:26" s="56" customFormat="1" x14ac:dyDescent="0.2">
      <c r="D346" s="140"/>
      <c r="E346" s="107"/>
      <c r="F346" s="70"/>
      <c r="G346" s="70"/>
      <c r="H346" s="70"/>
      <c r="I346" s="70"/>
      <c r="J346" s="72"/>
      <c r="K346" s="70"/>
      <c r="L346" s="106"/>
      <c r="M346" s="106"/>
      <c r="N346" s="106"/>
      <c r="O346" s="70"/>
      <c r="P346" s="72"/>
      <c r="Q346" s="71"/>
      <c r="R346" s="132"/>
      <c r="S346" s="175"/>
      <c r="U346" s="70"/>
      <c r="V346" s="72"/>
      <c r="W346" s="70"/>
      <c r="X346" s="72"/>
      <c r="Y346" s="71"/>
      <c r="Z346" s="72"/>
    </row>
    <row r="347" spans="4:26" s="56" customFormat="1" x14ac:dyDescent="0.2">
      <c r="D347" s="140"/>
      <c r="E347" s="107"/>
      <c r="G347" s="70"/>
      <c r="H347" s="70"/>
      <c r="I347" s="70"/>
      <c r="J347" s="72"/>
      <c r="K347" s="70"/>
      <c r="L347" s="106"/>
      <c r="M347" s="106"/>
      <c r="N347" s="106"/>
      <c r="O347" s="70"/>
      <c r="P347" s="72"/>
      <c r="Q347" s="71"/>
      <c r="R347" s="132"/>
      <c r="S347" s="175"/>
      <c r="U347" s="70"/>
      <c r="V347" s="72"/>
      <c r="W347" s="70"/>
      <c r="X347" s="72"/>
      <c r="Y347" s="71"/>
      <c r="Z347" s="72"/>
    </row>
    <row r="348" spans="4:26" s="56" customFormat="1" x14ac:dyDescent="0.2">
      <c r="D348" s="140"/>
      <c r="E348" s="107"/>
      <c r="F348" s="70"/>
      <c r="G348" s="70"/>
      <c r="H348" s="70"/>
      <c r="I348" s="70"/>
      <c r="J348" s="72"/>
      <c r="K348" s="70"/>
      <c r="L348" s="106"/>
      <c r="M348" s="106"/>
      <c r="N348" s="106"/>
      <c r="O348" s="70"/>
      <c r="P348" s="72"/>
      <c r="Q348" s="71"/>
      <c r="R348" s="132"/>
      <c r="S348" s="175"/>
      <c r="U348" s="70"/>
      <c r="V348" s="72"/>
      <c r="W348" s="70"/>
      <c r="X348" s="72"/>
      <c r="Y348" s="71"/>
      <c r="Z348" s="72"/>
    </row>
    <row r="349" spans="4:26" s="56" customFormat="1" x14ac:dyDescent="0.2">
      <c r="E349" s="107"/>
      <c r="G349" s="70"/>
      <c r="H349" s="70"/>
      <c r="I349" s="70"/>
      <c r="J349" s="72"/>
      <c r="K349" s="70"/>
      <c r="L349" s="106"/>
      <c r="M349" s="106"/>
      <c r="N349" s="106"/>
      <c r="O349" s="70"/>
      <c r="P349" s="72"/>
      <c r="Q349" s="71"/>
      <c r="R349" s="132"/>
      <c r="S349" s="175"/>
      <c r="U349" s="70"/>
      <c r="V349" s="72"/>
      <c r="W349" s="70"/>
      <c r="X349" s="72"/>
      <c r="Y349" s="71"/>
      <c r="Z349" s="72"/>
    </row>
    <row r="350" spans="4:26" s="56" customFormat="1" x14ac:dyDescent="0.2">
      <c r="D350" s="140"/>
      <c r="E350" s="107"/>
      <c r="F350" s="182"/>
      <c r="G350" s="182"/>
      <c r="H350" s="70"/>
      <c r="I350" s="70"/>
      <c r="J350" s="72"/>
      <c r="K350" s="70"/>
      <c r="L350" s="106"/>
      <c r="M350" s="106"/>
      <c r="N350" s="106"/>
      <c r="O350" s="70"/>
      <c r="P350" s="72"/>
      <c r="Q350" s="71"/>
      <c r="R350" s="132"/>
      <c r="S350" s="175"/>
      <c r="U350" s="70"/>
      <c r="V350" s="72"/>
      <c r="W350" s="70"/>
      <c r="X350" s="72"/>
      <c r="Y350" s="71"/>
      <c r="Z350" s="72"/>
    </row>
    <row r="351" spans="4:26" s="56" customFormat="1" x14ac:dyDescent="0.2">
      <c r="E351" s="107"/>
      <c r="G351" s="70"/>
      <c r="H351" s="70"/>
      <c r="I351" s="70"/>
      <c r="J351" s="72"/>
      <c r="K351" s="70"/>
      <c r="L351" s="106"/>
      <c r="M351" s="106"/>
      <c r="N351" s="106"/>
      <c r="O351" s="70"/>
      <c r="P351" s="72"/>
      <c r="Q351" s="71"/>
      <c r="R351" s="132"/>
      <c r="S351" s="175"/>
      <c r="U351" s="70"/>
      <c r="V351" s="72"/>
      <c r="W351" s="70"/>
      <c r="X351" s="72"/>
      <c r="Y351" s="71"/>
      <c r="Z351" s="72"/>
    </row>
    <row r="352" spans="4:26" s="56" customFormat="1" x14ac:dyDescent="0.2">
      <c r="D352" s="140"/>
      <c r="E352" s="107"/>
      <c r="F352" s="182"/>
      <c r="G352" s="182"/>
      <c r="H352" s="70"/>
      <c r="I352" s="70"/>
      <c r="J352" s="72"/>
      <c r="K352" s="70"/>
      <c r="L352" s="106"/>
      <c r="M352" s="106"/>
      <c r="N352" s="106"/>
      <c r="O352" s="70"/>
      <c r="P352" s="72"/>
      <c r="Q352" s="71"/>
      <c r="R352" s="132"/>
      <c r="S352" s="175"/>
      <c r="U352" s="70"/>
      <c r="V352" s="72"/>
      <c r="W352" s="70"/>
      <c r="X352" s="72"/>
      <c r="Y352" s="71"/>
      <c r="Z352" s="72"/>
    </row>
    <row r="353" spans="4:26" s="56" customFormat="1" x14ac:dyDescent="0.2">
      <c r="E353" s="107"/>
      <c r="G353" s="70"/>
      <c r="H353" s="70"/>
      <c r="I353" s="70"/>
      <c r="J353" s="72"/>
      <c r="K353" s="70"/>
      <c r="L353" s="106"/>
      <c r="M353" s="106"/>
      <c r="N353" s="106"/>
      <c r="O353" s="70"/>
      <c r="P353" s="72"/>
      <c r="Q353" s="71"/>
      <c r="R353" s="132"/>
      <c r="S353" s="175"/>
      <c r="U353" s="70"/>
      <c r="V353" s="72"/>
      <c r="W353" s="70"/>
      <c r="X353" s="72"/>
      <c r="Y353" s="71"/>
      <c r="Z353" s="72"/>
    </row>
    <row r="354" spans="4:26" s="56" customFormat="1" x14ac:dyDescent="0.2">
      <c r="D354" s="140"/>
      <c r="E354" s="107"/>
      <c r="F354" s="182"/>
      <c r="G354" s="182"/>
      <c r="H354" s="70"/>
      <c r="I354" s="70"/>
      <c r="J354" s="72"/>
      <c r="K354" s="70"/>
      <c r="L354" s="106"/>
      <c r="M354" s="106"/>
      <c r="N354" s="106"/>
      <c r="O354" s="70"/>
      <c r="P354" s="72"/>
      <c r="Q354" s="71"/>
      <c r="R354" s="132"/>
      <c r="S354" s="175"/>
      <c r="U354" s="70"/>
      <c r="V354" s="72"/>
      <c r="W354" s="70"/>
      <c r="X354" s="72"/>
      <c r="Y354" s="71"/>
      <c r="Z354" s="72"/>
    </row>
    <row r="355" spans="4:26" s="56" customFormat="1" x14ac:dyDescent="0.2">
      <c r="E355" s="107"/>
      <c r="G355" s="70"/>
      <c r="H355" s="70"/>
      <c r="I355" s="70"/>
      <c r="J355" s="72"/>
      <c r="K355" s="70"/>
      <c r="L355" s="106"/>
      <c r="M355" s="106"/>
      <c r="N355" s="106"/>
      <c r="O355" s="70"/>
      <c r="P355" s="72"/>
      <c r="Q355" s="71"/>
      <c r="R355" s="132"/>
      <c r="S355" s="175"/>
      <c r="U355" s="70"/>
      <c r="V355" s="72"/>
      <c r="W355" s="70"/>
      <c r="X355" s="72"/>
      <c r="Y355" s="71"/>
      <c r="Z355" s="72"/>
    </row>
    <row r="356" spans="4:26" s="56" customFormat="1" x14ac:dyDescent="0.2">
      <c r="D356" s="140"/>
      <c r="E356" s="107"/>
      <c r="F356" s="70"/>
      <c r="G356" s="70"/>
      <c r="H356" s="70"/>
      <c r="I356" s="70"/>
      <c r="J356" s="72"/>
      <c r="K356" s="70"/>
      <c r="L356" s="106"/>
      <c r="M356" s="106"/>
      <c r="N356" s="106"/>
      <c r="O356" s="70"/>
      <c r="P356" s="72"/>
      <c r="Q356" s="71"/>
      <c r="R356" s="132"/>
      <c r="S356" s="175"/>
      <c r="U356" s="70"/>
      <c r="V356" s="72"/>
      <c r="W356" s="70"/>
      <c r="X356" s="72"/>
      <c r="Y356" s="71"/>
      <c r="Z356" s="72"/>
    </row>
    <row r="357" spans="4:26" s="56" customFormat="1" x14ac:dyDescent="0.2">
      <c r="D357" s="140"/>
      <c r="E357" s="107"/>
      <c r="G357" s="70"/>
      <c r="H357" s="70"/>
      <c r="I357" s="70"/>
      <c r="J357" s="72"/>
      <c r="K357" s="70"/>
      <c r="L357" s="106"/>
      <c r="M357" s="106"/>
      <c r="N357" s="106"/>
      <c r="O357" s="70"/>
      <c r="P357" s="72"/>
      <c r="Q357" s="71"/>
      <c r="R357" s="132"/>
      <c r="S357" s="175"/>
      <c r="U357" s="70"/>
      <c r="V357" s="72"/>
      <c r="W357" s="70"/>
      <c r="X357" s="72"/>
      <c r="Y357" s="71"/>
      <c r="Z357" s="72"/>
    </row>
    <row r="358" spans="4:26" s="56" customFormat="1" x14ac:dyDescent="0.2">
      <c r="D358" s="140"/>
      <c r="E358" s="107"/>
      <c r="F358" s="70"/>
      <c r="G358" s="70"/>
      <c r="H358" s="70"/>
      <c r="I358" s="70"/>
      <c r="J358" s="72"/>
      <c r="K358" s="70"/>
      <c r="L358" s="106"/>
      <c r="M358" s="106"/>
      <c r="N358" s="106"/>
      <c r="O358" s="70"/>
      <c r="P358" s="72"/>
      <c r="Q358" s="71"/>
      <c r="R358" s="132"/>
      <c r="S358" s="175"/>
      <c r="U358" s="70"/>
      <c r="V358" s="72"/>
      <c r="W358" s="70"/>
      <c r="X358" s="72"/>
      <c r="Y358" s="71"/>
      <c r="Z358" s="72"/>
    </row>
    <row r="359" spans="4:26" s="56" customFormat="1" x14ac:dyDescent="0.2">
      <c r="D359" s="140"/>
      <c r="E359" s="107"/>
      <c r="G359" s="70"/>
      <c r="H359" s="70"/>
      <c r="I359" s="70"/>
      <c r="J359" s="72"/>
      <c r="K359" s="70"/>
      <c r="L359" s="106"/>
      <c r="M359" s="106"/>
      <c r="N359" s="106"/>
      <c r="O359" s="70"/>
      <c r="P359" s="72"/>
      <c r="Q359" s="71"/>
      <c r="R359" s="132"/>
      <c r="S359" s="175"/>
      <c r="U359" s="70"/>
      <c r="V359" s="72"/>
      <c r="W359" s="70"/>
      <c r="X359" s="72"/>
      <c r="Y359" s="71"/>
      <c r="Z359" s="72"/>
    </row>
    <row r="360" spans="4:26" s="56" customFormat="1" x14ac:dyDescent="0.2">
      <c r="D360" s="140"/>
      <c r="E360" s="107"/>
      <c r="F360" s="70"/>
      <c r="G360" s="70"/>
      <c r="H360" s="70"/>
      <c r="I360" s="70"/>
      <c r="J360" s="72"/>
      <c r="K360" s="70"/>
      <c r="L360" s="106"/>
      <c r="M360" s="106"/>
      <c r="N360" s="106"/>
      <c r="O360" s="70"/>
      <c r="P360" s="72"/>
      <c r="Q360" s="71"/>
      <c r="R360" s="132"/>
      <c r="S360" s="175"/>
      <c r="U360" s="70"/>
      <c r="V360" s="72"/>
      <c r="W360" s="70"/>
      <c r="X360" s="72"/>
      <c r="Y360" s="71"/>
      <c r="Z360" s="72"/>
    </row>
    <row r="361" spans="4:26" s="56" customFormat="1" x14ac:dyDescent="0.2">
      <c r="D361" s="140"/>
      <c r="E361" s="107"/>
      <c r="G361" s="70"/>
      <c r="H361" s="70"/>
      <c r="I361" s="70"/>
      <c r="J361" s="72"/>
      <c r="K361" s="70"/>
      <c r="L361" s="106"/>
      <c r="M361" s="106"/>
      <c r="N361" s="106"/>
      <c r="O361" s="70"/>
      <c r="P361" s="72"/>
      <c r="Q361" s="71"/>
      <c r="R361" s="132"/>
      <c r="S361" s="175"/>
      <c r="U361" s="70"/>
      <c r="V361" s="72"/>
      <c r="W361" s="70"/>
      <c r="X361" s="72"/>
      <c r="Y361" s="71"/>
      <c r="Z361" s="72"/>
    </row>
    <row r="362" spans="4:26" s="56" customFormat="1" x14ac:dyDescent="0.2">
      <c r="D362" s="140"/>
      <c r="E362" s="107"/>
      <c r="F362" s="70"/>
      <c r="G362" s="70"/>
      <c r="H362" s="70"/>
      <c r="I362" s="70"/>
      <c r="J362" s="72"/>
      <c r="K362" s="70"/>
      <c r="L362" s="106"/>
      <c r="M362" s="106"/>
      <c r="N362" s="106"/>
      <c r="O362" s="70"/>
      <c r="P362" s="72"/>
      <c r="Q362" s="71"/>
      <c r="R362" s="132"/>
      <c r="S362" s="175"/>
      <c r="U362" s="70"/>
      <c r="V362" s="72"/>
      <c r="W362" s="70"/>
      <c r="X362" s="72"/>
      <c r="Y362" s="71"/>
      <c r="Z362" s="72"/>
    </row>
    <row r="363" spans="4:26" s="56" customFormat="1" x14ac:dyDescent="0.2">
      <c r="D363" s="140"/>
      <c r="E363" s="107"/>
      <c r="G363" s="70"/>
      <c r="H363" s="70"/>
      <c r="I363" s="70"/>
      <c r="J363" s="72"/>
      <c r="K363" s="70"/>
      <c r="L363" s="106"/>
      <c r="M363" s="106"/>
      <c r="N363" s="106"/>
      <c r="O363" s="70"/>
      <c r="P363" s="72"/>
      <c r="Q363" s="71"/>
      <c r="R363" s="132"/>
      <c r="S363" s="175"/>
      <c r="U363" s="70"/>
      <c r="V363" s="72"/>
      <c r="W363" s="70"/>
      <c r="X363" s="72"/>
      <c r="Y363" s="71"/>
      <c r="Z363" s="72"/>
    </row>
    <row r="364" spans="4:26" s="56" customFormat="1" x14ac:dyDescent="0.2">
      <c r="D364" s="140"/>
      <c r="E364" s="107"/>
      <c r="F364" s="70"/>
      <c r="G364" s="70"/>
      <c r="H364" s="70"/>
      <c r="I364" s="70"/>
      <c r="J364" s="72"/>
      <c r="K364" s="70"/>
      <c r="L364" s="106"/>
      <c r="M364" s="106"/>
      <c r="N364" s="106"/>
      <c r="O364" s="70"/>
      <c r="P364" s="72"/>
      <c r="Q364" s="71"/>
      <c r="R364" s="132"/>
      <c r="S364" s="175"/>
      <c r="U364" s="70"/>
      <c r="V364" s="72"/>
      <c r="W364" s="70"/>
      <c r="X364" s="72"/>
      <c r="Y364" s="71"/>
      <c r="Z364" s="72"/>
    </row>
    <row r="365" spans="4:26" s="56" customFormat="1" x14ac:dyDescent="0.2">
      <c r="D365" s="140"/>
      <c r="E365" s="107"/>
      <c r="G365" s="70"/>
      <c r="H365" s="70"/>
      <c r="I365" s="70"/>
      <c r="J365" s="72"/>
      <c r="K365" s="70"/>
      <c r="L365" s="106"/>
      <c r="M365" s="106"/>
      <c r="N365" s="106"/>
      <c r="O365" s="70"/>
      <c r="P365" s="72"/>
      <c r="Q365" s="71"/>
      <c r="R365" s="132"/>
      <c r="S365" s="175"/>
      <c r="U365" s="70"/>
      <c r="V365" s="72"/>
      <c r="W365" s="70"/>
      <c r="X365" s="72"/>
      <c r="Y365" s="71"/>
      <c r="Z365" s="72"/>
    </row>
    <row r="366" spans="4:26" s="56" customFormat="1" x14ac:dyDescent="0.2">
      <c r="D366" s="140"/>
      <c r="E366" s="107"/>
      <c r="F366" s="70"/>
      <c r="G366" s="70"/>
      <c r="H366" s="70"/>
      <c r="I366" s="70"/>
      <c r="J366" s="72"/>
      <c r="K366" s="70"/>
      <c r="L366" s="106"/>
      <c r="M366" s="106"/>
      <c r="N366" s="106"/>
      <c r="O366" s="70"/>
      <c r="P366" s="72"/>
      <c r="Q366" s="71"/>
      <c r="R366" s="132"/>
      <c r="S366" s="175"/>
      <c r="U366" s="70"/>
      <c r="V366" s="72"/>
      <c r="W366" s="70"/>
      <c r="X366" s="72"/>
      <c r="Y366" s="71"/>
      <c r="Z366" s="72"/>
    </row>
    <row r="367" spans="4:26" s="56" customFormat="1" x14ac:dyDescent="0.2">
      <c r="D367" s="140"/>
      <c r="E367" s="107"/>
      <c r="G367" s="70"/>
      <c r="H367" s="70"/>
      <c r="I367" s="70"/>
      <c r="J367" s="72"/>
      <c r="K367" s="70"/>
      <c r="L367" s="106"/>
      <c r="M367" s="106"/>
      <c r="N367" s="106"/>
      <c r="O367" s="70"/>
      <c r="P367" s="72"/>
      <c r="Q367" s="71"/>
      <c r="R367" s="132"/>
      <c r="S367" s="175"/>
      <c r="U367" s="70"/>
      <c r="V367" s="72"/>
      <c r="W367" s="70"/>
      <c r="X367" s="72"/>
      <c r="Y367" s="71"/>
      <c r="Z367" s="72"/>
    </row>
    <row r="368" spans="4:26" s="56" customFormat="1" x14ac:dyDescent="0.2">
      <c r="D368" s="140"/>
      <c r="E368" s="107"/>
      <c r="F368" s="70"/>
      <c r="G368" s="70"/>
      <c r="H368" s="70"/>
      <c r="I368" s="70"/>
      <c r="J368" s="72"/>
      <c r="K368" s="70"/>
      <c r="L368" s="106"/>
      <c r="M368" s="106"/>
      <c r="N368" s="106"/>
      <c r="O368" s="70"/>
      <c r="P368" s="72"/>
      <c r="Q368" s="71"/>
      <c r="R368" s="132"/>
      <c r="S368" s="175"/>
      <c r="U368" s="70"/>
      <c r="V368" s="72"/>
      <c r="W368" s="70"/>
      <c r="X368" s="72"/>
      <c r="Y368" s="71"/>
      <c r="Z368" s="72"/>
    </row>
    <row r="369" spans="4:26" s="56" customFormat="1" x14ac:dyDescent="0.2">
      <c r="D369" s="140"/>
      <c r="E369" s="107"/>
      <c r="G369" s="70"/>
      <c r="H369" s="70"/>
      <c r="I369" s="70"/>
      <c r="J369" s="72"/>
      <c r="K369" s="70"/>
      <c r="L369" s="106"/>
      <c r="M369" s="106"/>
      <c r="N369" s="106"/>
      <c r="O369" s="70"/>
      <c r="P369" s="72"/>
      <c r="Q369" s="71"/>
      <c r="R369" s="132"/>
      <c r="S369" s="175"/>
      <c r="U369" s="70"/>
      <c r="V369" s="72"/>
      <c r="W369" s="70"/>
      <c r="X369" s="72"/>
      <c r="Y369" s="71"/>
      <c r="Z369" s="72"/>
    </row>
    <row r="370" spans="4:26" s="56" customFormat="1" x14ac:dyDescent="0.2">
      <c r="D370" s="140"/>
      <c r="E370" s="107"/>
      <c r="F370" s="70"/>
      <c r="G370" s="70"/>
      <c r="H370" s="70"/>
      <c r="I370" s="70"/>
      <c r="J370" s="72"/>
      <c r="K370" s="70"/>
      <c r="L370" s="106"/>
      <c r="M370" s="106"/>
      <c r="N370" s="106"/>
      <c r="O370" s="70"/>
      <c r="P370" s="72"/>
      <c r="Q370" s="71"/>
      <c r="R370" s="132"/>
      <c r="S370" s="175"/>
      <c r="U370" s="70"/>
      <c r="V370" s="72"/>
      <c r="W370" s="70"/>
      <c r="X370" s="72"/>
      <c r="Y370" s="71"/>
      <c r="Z370" s="72"/>
    </row>
    <row r="371" spans="4:26" s="56" customFormat="1" x14ac:dyDescent="0.2">
      <c r="D371" s="140"/>
      <c r="E371" s="107"/>
      <c r="G371" s="70"/>
      <c r="H371" s="70"/>
      <c r="I371" s="70"/>
      <c r="J371" s="72"/>
      <c r="K371" s="70"/>
      <c r="L371" s="106"/>
      <c r="M371" s="106"/>
      <c r="N371" s="106"/>
      <c r="O371" s="70"/>
      <c r="P371" s="72"/>
      <c r="Q371" s="71"/>
      <c r="R371" s="132"/>
      <c r="S371" s="175"/>
      <c r="U371" s="70"/>
      <c r="V371" s="72"/>
      <c r="W371" s="70"/>
      <c r="X371" s="72"/>
      <c r="Y371" s="71"/>
      <c r="Z371" s="72"/>
    </row>
    <row r="372" spans="4:26" s="56" customFormat="1" x14ac:dyDescent="0.2">
      <c r="D372" s="140"/>
      <c r="E372" s="107"/>
      <c r="F372" s="70"/>
      <c r="G372" s="70"/>
      <c r="H372" s="70"/>
      <c r="I372" s="70"/>
      <c r="J372" s="72"/>
      <c r="K372" s="70"/>
      <c r="L372" s="106"/>
      <c r="M372" s="106"/>
      <c r="N372" s="106"/>
      <c r="O372" s="70"/>
      <c r="P372" s="72"/>
      <c r="Q372" s="71"/>
      <c r="R372" s="132"/>
      <c r="S372" s="175"/>
      <c r="U372" s="70"/>
      <c r="V372" s="72"/>
      <c r="W372" s="70"/>
      <c r="X372" s="72"/>
      <c r="Y372" s="71"/>
      <c r="Z372" s="72"/>
    </row>
    <row r="373" spans="4:26" s="56" customFormat="1" x14ac:dyDescent="0.2">
      <c r="D373" s="140"/>
      <c r="E373" s="107"/>
      <c r="G373" s="70"/>
      <c r="H373" s="70"/>
      <c r="I373" s="70"/>
      <c r="J373" s="72"/>
      <c r="K373" s="70"/>
      <c r="L373" s="106"/>
      <c r="M373" s="106"/>
      <c r="N373" s="106"/>
      <c r="O373" s="70"/>
      <c r="P373" s="72"/>
      <c r="Q373" s="71"/>
      <c r="R373" s="132"/>
      <c r="S373" s="175"/>
      <c r="U373" s="70"/>
      <c r="V373" s="72"/>
      <c r="W373" s="70"/>
      <c r="X373" s="72"/>
      <c r="Y373" s="71"/>
      <c r="Z373" s="72"/>
    </row>
    <row r="374" spans="4:26" s="56" customFormat="1" x14ac:dyDescent="0.2">
      <c r="D374" s="140"/>
      <c r="E374" s="107"/>
      <c r="F374" s="70"/>
      <c r="G374" s="70"/>
      <c r="H374" s="70"/>
      <c r="I374" s="70"/>
      <c r="J374" s="72"/>
      <c r="K374" s="70"/>
      <c r="L374" s="106"/>
      <c r="M374" s="106"/>
      <c r="N374" s="106"/>
      <c r="O374" s="70"/>
      <c r="P374" s="72"/>
      <c r="Q374" s="71"/>
      <c r="R374" s="132"/>
      <c r="S374" s="175"/>
      <c r="U374" s="70"/>
      <c r="V374" s="72"/>
      <c r="W374" s="70"/>
      <c r="X374" s="72"/>
      <c r="Y374" s="71"/>
      <c r="Z374" s="7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tabColor indexed="10"/>
  </sheetPr>
  <dimension ref="A1:DE1675"/>
  <sheetViews>
    <sheetView topLeftCell="R1" workbookViewId="0">
      <pane ySplit="2" topLeftCell="A279" activePane="bottomLeft" state="frozen"/>
      <selection pane="bottomLeft" activeCell="U309" activeCellId="6" sqref="U297 U299 U301 U303 U305 U307 U309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5.28515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81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82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88</v>
      </c>
      <c r="B4" s="58"/>
      <c r="C4" s="1" t="s">
        <v>73</v>
      </c>
      <c r="D4" s="1">
        <v>3.8677999999999999</v>
      </c>
      <c r="E4" s="94" t="s">
        <v>74</v>
      </c>
      <c r="F4" s="1" t="s">
        <v>75</v>
      </c>
      <c r="G4" s="1">
        <v>3.8556E-2</v>
      </c>
      <c r="H4" s="94" t="s">
        <v>74</v>
      </c>
      <c r="I4" s="1"/>
      <c r="J4" s="1"/>
      <c r="K4" s="1" t="s">
        <v>76</v>
      </c>
      <c r="L4" s="7">
        <v>1.8114999999999999E-2</v>
      </c>
      <c r="M4" s="94" t="s">
        <v>74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 t="s">
        <v>95</v>
      </c>
      <c r="B6" s="9"/>
      <c r="C6" s="9" t="s">
        <v>96</v>
      </c>
      <c r="D6" s="189">
        <v>9.1577000000000004E-6</v>
      </c>
      <c r="E6" s="11"/>
      <c r="F6" s="12" t="s">
        <v>97</v>
      </c>
      <c r="G6" s="190">
        <v>2.8262999999999999E-6</v>
      </c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65" customFormat="1" ht="14.25" x14ac:dyDescent="0.2">
      <c r="A9" s="148">
        <f>Input!A9</f>
        <v>10368</v>
      </c>
      <c r="B9" s="148" t="str">
        <f>Input!B9</f>
        <v>Hu1-13</v>
      </c>
      <c r="C9" s="148">
        <f>Input!O9</f>
        <v>2.2940348484890798</v>
      </c>
      <c r="D9" s="148">
        <f>C9*Input!P9/100</f>
        <v>2.069698530196426E-2</v>
      </c>
      <c r="E9" s="149">
        <f>Input!M9</f>
        <v>3.0140114866137759</v>
      </c>
      <c r="F9" s="150">
        <f>E9*Input!N9/100</f>
        <v>3.8684209966994296E-4</v>
      </c>
      <c r="G9" s="151">
        <f t="shared" ref="G9:G11" si="0">E9*137.88</f>
        <v>415.57190377430743</v>
      </c>
      <c r="H9" s="150">
        <f>G9*Input!L9/100</f>
        <v>2.4861399598496842E-2</v>
      </c>
      <c r="I9" s="148">
        <v>0</v>
      </c>
      <c r="J9" s="152">
        <f>(((C9*$G$4*0.000000001*Input!G9*(234/233))-(I9*0.000000000000001))/Input!F9)*1000000000000</f>
        <v>751.47726640856956</v>
      </c>
      <c r="K9" s="148">
        <f>J9*Input!P9/100</f>
        <v>6.7798943629223087</v>
      </c>
      <c r="L9" s="153">
        <f t="shared" ref="L9:L11" si="1">(J9/234)*602200000000*0.0000028263/(365.2425*24*60)</f>
        <v>10.392384352290369</v>
      </c>
      <c r="M9" s="154">
        <f>L9*Input!P9/100</f>
        <v>9.3761010794314023E-2</v>
      </c>
      <c r="N9" s="148">
        <v>0</v>
      </c>
      <c r="O9" s="152">
        <f>(((G9*$D$4*0.000000001*Input!G9*(238/236))-(N9*0.000000001))/Input!F9)*1000000</f>
        <v>13.713208176638016</v>
      </c>
      <c r="P9" s="148">
        <f>O9*Input!N9/100</f>
        <v>1.7600617210061275E-3</v>
      </c>
      <c r="Q9" s="155">
        <f t="shared" ref="Q9:Q10" si="2">(O9/238.05)*602200000000000000*0.00000000015512/(365.2425*24*60)</f>
        <v>10.231413373386946</v>
      </c>
      <c r="R9" s="156">
        <f>Q9*Input!N9/100</f>
        <v>1.3131806064876229E-3</v>
      </c>
      <c r="S9" s="154">
        <f>Input!S9*$G$6/0.000000000155125</f>
        <v>1.0003385788796588</v>
      </c>
      <c r="T9" s="148">
        <f>S9*Input!T9/100</f>
        <v>2.0765797907547987E-3</v>
      </c>
      <c r="U9" s="154">
        <f>S9</f>
        <v>1.0003385788796588</v>
      </c>
      <c r="V9" s="148">
        <f>U9*Input!T9/100</f>
        <v>2.0765797907547987E-3</v>
      </c>
      <c r="W9" s="157">
        <v>0</v>
      </c>
      <c r="X9" s="152">
        <f>((($L$4*0.000000001*Input!G9/Input!W9*(232/229))-(W9*0.000000001))/Input!F9)*1000000000</f>
        <v>0.77211533693652157</v>
      </c>
      <c r="Y9" s="152">
        <f>X9*Input!X9/100</f>
        <v>4.7174067761414041E-3</v>
      </c>
      <c r="Z9" s="152">
        <f t="shared" ref="Z9:Z11" si="3">(X9/232)*6.022E+23*0.000000001*0.000000000049475/(365.2425*24*60)</f>
        <v>1.8852847279384477E-4</v>
      </c>
      <c r="AA9" s="152">
        <f>Z9*Input!X9/100</f>
        <v>1.1518557558796319E-6</v>
      </c>
      <c r="AB9" s="153">
        <v>0</v>
      </c>
      <c r="AC9" s="153">
        <v>0.9</v>
      </c>
      <c r="AD9" s="152">
        <f>(((Input!G9*$L$4*0.000000001*Input!U9*(230/229))-((AB9*0.000000000000001)+(Input!G9*AC9*0.000000000000001)))/Input!F9)*1000000000000</f>
        <v>224.56393925684631</v>
      </c>
      <c r="AE9" s="152">
        <f>AD9*Input!V9/100</f>
        <v>0.61627767818647494</v>
      </c>
      <c r="AF9" s="152">
        <f t="shared" ref="AF9:AF15" si="4">(AD9/230)*602200000000*$D$6/(365.2425*24*60)</f>
        <v>10.237538465277341</v>
      </c>
      <c r="AG9" s="152">
        <f>AF9*Input!V9/100</f>
        <v>2.8095189533123132E-2</v>
      </c>
      <c r="AH9" s="148">
        <f t="shared" ref="AH9:AH11" si="5">AF9/Z9</f>
        <v>54302.346555748394</v>
      </c>
      <c r="AI9" s="157">
        <f t="shared" ref="AI9:AI11" si="6">AH9*SQRT((AG9/AF9)^2+(AA9/Z9)^2)</f>
        <v>363.70413359323311</v>
      </c>
      <c r="AJ9" s="154">
        <f t="shared" ref="AJ9:AJ11" si="7">(U9-1)*1000</f>
        <v>0.33857887965882405</v>
      </c>
      <c r="AK9" s="157">
        <f t="shared" ref="AK9:AK11" si="8">V9*1000</f>
        <v>2.0765797907547987</v>
      </c>
      <c r="AL9" s="157">
        <f t="shared" ref="AL9:AL11" si="9">AF9/Q9</f>
        <v>1.0005986555001607</v>
      </c>
      <c r="AM9" s="157">
        <f t="shared" ref="AM9:AM11" si="10">AL9*SQRT((R9/Q9)^2+(AG9/AF9)^2)</f>
        <v>2.7489749243184724E-3</v>
      </c>
      <c r="AN9" s="148">
        <f>AF9/Q9</f>
        <v>1.0005986555001607</v>
      </c>
      <c r="AO9" s="152">
        <f t="shared" ref="AO9:AO11" si="11">AN9*SQRT((R9/Q9)^2+(AG9/AF9)^2)</f>
        <v>2.7489749243184724E-3</v>
      </c>
      <c r="AP9" s="148" t="str">
        <f t="shared" ref="AP9:AP11" si="12">ThU_Alter_Kombi(AN9,U9)</f>
        <v>Out of range</v>
      </c>
      <c r="AQ9" s="148" t="e">
        <f t="shared" ref="AQ9:AQ11" si="13">Montealter(AN9,AO9,U9,V9)</f>
        <v>#VALUE!</v>
      </c>
      <c r="AR9" s="148" t="e">
        <f t="shared" ref="AR9:AR11" si="14">(AQ9/AP9)*100</f>
        <v>#VALUE!</v>
      </c>
      <c r="AS9" s="156">
        <f t="shared" ref="AS9:AS11" si="15">Z9/Q9</f>
        <v>1.8426434932658325E-5</v>
      </c>
      <c r="AT9" s="156">
        <f t="shared" ref="AT9:AT11" si="16">AS9*SQRT((Y9/X9)^2+(P9/O9)^2)</f>
        <v>1.1260515469495403E-7</v>
      </c>
      <c r="AU9" s="148">
        <v>0.75</v>
      </c>
      <c r="AV9" s="148">
        <f t="shared" ref="AV9:AV11" si="17">AU9/2</f>
        <v>0.375</v>
      </c>
      <c r="AW9" s="148" t="str">
        <f t="shared" ref="AW9:AW11" si="18">marincorr_age(AN9,U9,AS9,AU9)</f>
        <v>Out of range</v>
      </c>
      <c r="AX9" s="158">
        <f t="shared" ref="AX9:AX11" si="19">marincorr_age_error(AN9, AO9, U9, V9, AS9, AT9, AU9, AV9)</f>
        <v>343.44740236249999</v>
      </c>
      <c r="AY9" s="158" t="e">
        <f t="shared" ref="AY9:AY11" si="20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48" t="str">
        <f>Input!B9</f>
        <v>Hu1-13</v>
      </c>
      <c r="BA9" s="159">
        <f>Input!E9</f>
        <v>0</v>
      </c>
      <c r="BB9" s="148" t="e">
        <f t="shared" ref="BB9:BB11" si="21">((U9-1)*EXP(0.0000028263*AW9*1000))*1000</f>
        <v>#VALUE!</v>
      </c>
      <c r="BC9" s="154" t="e">
        <f t="shared" ref="BC9:BC11" si="22">SQRT((EXP(0.0000028263*AW9*1000)*V9)^2+((U9-1)*0.0000028263*EXP(0.0000028263*AW9*1000)*AX9*1000)^2)*1000</f>
        <v>#VALUE!</v>
      </c>
      <c r="BD9" s="148" t="e">
        <f t="shared" ref="BD9:BD11" si="23">AW9*1000-58</f>
        <v>#VALUE!</v>
      </c>
      <c r="BE9" s="160" t="e">
        <f t="shared" ref="BE9:BE11" si="24">AY9/2*1000</f>
        <v>#VALUE!</v>
      </c>
      <c r="BF9" s="161" t="e">
        <f t="shared" ref="BF9:BF11" si="25">AY9/AW9*100</f>
        <v>#VALUE!</v>
      </c>
      <c r="BG9" s="162"/>
      <c r="BH9" s="162"/>
      <c r="BI9" s="162"/>
      <c r="BJ9" s="162"/>
      <c r="BK9" s="162"/>
      <c r="BL9" s="162"/>
      <c r="BM9" s="163"/>
      <c r="BN9" s="164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2"/>
      <c r="CC9" s="162"/>
      <c r="CD9" s="162"/>
      <c r="CE9" s="162"/>
      <c r="CF9" s="162"/>
      <c r="CG9" s="162"/>
      <c r="CH9" s="162"/>
      <c r="CI9" s="162"/>
      <c r="CJ9" s="162"/>
      <c r="CK9" s="162"/>
      <c r="CL9" s="162"/>
      <c r="CM9" s="162"/>
      <c r="CN9" s="162"/>
      <c r="CO9" s="162"/>
      <c r="CP9" s="162"/>
      <c r="CQ9" s="162"/>
      <c r="CR9" s="162"/>
      <c r="CS9" s="162"/>
      <c r="CT9" s="162"/>
      <c r="CU9" s="162"/>
      <c r="CV9" s="162"/>
      <c r="CW9" s="162"/>
      <c r="CX9" s="162"/>
      <c r="CY9" s="162"/>
      <c r="CZ9" s="162"/>
      <c r="DA9" s="162"/>
      <c r="DB9" s="162"/>
      <c r="DC9" s="162"/>
      <c r="DD9" s="162"/>
      <c r="DE9" s="162"/>
    </row>
    <row r="10" spans="1:109" ht="15" customHeight="1" x14ac:dyDescent="0.2">
      <c r="A10" s="9">
        <f>Input!A10</f>
        <v>10536</v>
      </c>
      <c r="B10" s="9" t="str">
        <f>Input!B10</f>
        <v>NAH07-57</v>
      </c>
      <c r="C10" s="9">
        <f>Input!O10</f>
        <v>1.0531445111481714</v>
      </c>
      <c r="D10" s="9">
        <f>C10*Input!P10/100</f>
        <v>2.2187652120305777E-3</v>
      </c>
      <c r="E10" s="11">
        <f>Input!M10</f>
        <v>1.3174392840562279</v>
      </c>
      <c r="F10" s="12">
        <f>E10*Input!N10/100</f>
        <v>6.5650493613687952E-5</v>
      </c>
      <c r="G10" s="13">
        <f t="shared" si="0"/>
        <v>181.6485284856727</v>
      </c>
      <c r="H10" s="12">
        <f>G10*Input!L10/100</f>
        <v>7.0161333883108391E-3</v>
      </c>
      <c r="I10" s="9">
        <v>0.3</v>
      </c>
      <c r="J10" s="21">
        <f>(((C10*$G$4*0.000000001*Input!G10*(234/233))-(I10*0.000000000000001))/Input!F10)*1000000000000</f>
        <v>49.065259579354844</v>
      </c>
      <c r="K10" s="9">
        <f>J10*Input!P10/100</f>
        <v>0.10337070546494641</v>
      </c>
      <c r="L10" s="14">
        <f t="shared" si="1"/>
        <v>0.67853687488175185</v>
      </c>
      <c r="M10" s="22">
        <f>L10*Input!P10/100</f>
        <v>1.4295417173339458E-3</v>
      </c>
      <c r="N10" s="9">
        <v>5.0000000000000001E-3</v>
      </c>
      <c r="O10" s="21">
        <f>(((G10*$D$4*0.000000001*Input!G10*(238/236))-(N10*0.000000001))/Input!F10)*1000000</f>
        <v>0.85250411247481439</v>
      </c>
      <c r="P10" s="9">
        <f>O10*Input!N10/100</f>
        <v>4.2481893829182227E-5</v>
      </c>
      <c r="Q10" s="23">
        <f t="shared" si="2"/>
        <v>0.63605261911662936</v>
      </c>
      <c r="R10" s="24">
        <f>Q10*Input!N10/100</f>
        <v>3.1695706143451838E-5</v>
      </c>
      <c r="S10" s="65">
        <f>Input!S10*$G$6/0.000000000155125</f>
        <v>1.0643753741176085</v>
      </c>
      <c r="T10" s="9">
        <f>S10*Input!T10/100</f>
        <v>1.0546539852203734E-3</v>
      </c>
      <c r="U10" s="9">
        <f>S10*1/((U9+U11)/2)</f>
        <v>1.064064522339379</v>
      </c>
      <c r="V10" s="9">
        <f>U10*Input!T10/100</f>
        <v>1.0543459725824501E-3</v>
      </c>
      <c r="W10" s="3">
        <v>3.0000000000000001E-3</v>
      </c>
      <c r="X10" s="21">
        <f>((($L$4*0.000000001*Input!G10/Input!W10*(232/229))-(W10*0.000000001))/Input!F10)*1000000000</f>
        <v>0.48354157488401073</v>
      </c>
      <c r="Y10" s="21">
        <f>X10*Input!X10/100</f>
        <v>8.449883232230324E-4</v>
      </c>
      <c r="Z10" s="21">
        <f t="shared" si="3"/>
        <v>1.1806701704295734E-4</v>
      </c>
      <c r="AA10" s="21">
        <f>Z10*Input!X10/100</f>
        <v>2.0632197093498081E-7</v>
      </c>
      <c r="AB10" s="14">
        <v>0.05</v>
      </c>
      <c r="AC10" s="14">
        <v>0.9</v>
      </c>
      <c r="AD10" s="21">
        <f>(((Input!G10*$L$4*0.000000001*Input!U10*(230/229))-((AB10*0.000000000000001)+(Input!G10*AC10*0.000000000000001)))/Input!F10)*1000000000000</f>
        <v>8.523681553838351</v>
      </c>
      <c r="AE10" s="21">
        <f>AD10*Input!V10/100</f>
        <v>1.7146848629467283E-2</v>
      </c>
      <c r="AF10" s="191">
        <f t="shared" si="4"/>
        <v>0.3885820584639334</v>
      </c>
      <c r="AG10" s="21">
        <f>AF10*Input!V10/100</f>
        <v>7.8169951499507085E-4</v>
      </c>
      <c r="AH10" s="9">
        <f t="shared" si="5"/>
        <v>3291.1990850294137</v>
      </c>
      <c r="AI10" s="3">
        <f t="shared" si="6"/>
        <v>8.7700266124046085</v>
      </c>
      <c r="AJ10" s="22">
        <f t="shared" si="7"/>
        <v>64.064522339378982</v>
      </c>
      <c r="AK10" s="3">
        <f t="shared" si="8"/>
        <v>1.05434597258245</v>
      </c>
      <c r="AL10" s="3">
        <f t="shared" si="9"/>
        <v>0.61092753458606752</v>
      </c>
      <c r="AM10" s="3">
        <f t="shared" si="10"/>
        <v>1.2293626164452897E-3</v>
      </c>
      <c r="AN10" s="9">
        <f>AL10*1/((AN9+AN11)/2)</f>
        <v>0.61130778302775834</v>
      </c>
      <c r="AO10" s="21">
        <f t="shared" si="11"/>
        <v>1.230127786113887E-3</v>
      </c>
      <c r="AP10" s="58">
        <f t="shared" si="12"/>
        <v>92.240700000000004</v>
      </c>
      <c r="AQ10" s="58">
        <f t="shared" si="13"/>
        <v>0.33169999999999999</v>
      </c>
      <c r="AR10" s="58">
        <f t="shared" si="14"/>
        <v>0.35960264828866212</v>
      </c>
      <c r="AS10" s="67">
        <f t="shared" si="15"/>
        <v>1.8562460635243146E-4</v>
      </c>
      <c r="AT10" s="67">
        <f t="shared" si="16"/>
        <v>3.245106380131068E-7</v>
      </c>
      <c r="AU10" s="58">
        <v>0.75</v>
      </c>
      <c r="AV10" s="58">
        <f t="shared" si="17"/>
        <v>0.375</v>
      </c>
      <c r="AW10" s="58">
        <f t="shared" si="18"/>
        <v>92.226600000000005</v>
      </c>
      <c r="AX10" s="57">
        <f t="shared" si="19"/>
        <v>0.33313384190000001</v>
      </c>
      <c r="AY10" s="47">
        <f t="shared" si="20"/>
        <v>0.32926112256257001</v>
      </c>
      <c r="AZ10" s="9" t="str">
        <f>Input!B10</f>
        <v>NAH07-57</v>
      </c>
      <c r="BA10" s="48">
        <f>Input!E10</f>
        <v>57</v>
      </c>
      <c r="BB10" s="58">
        <f t="shared" si="21"/>
        <v>83.142065457246858</v>
      </c>
      <c r="BC10" s="22">
        <f t="shared" si="22"/>
        <v>1.3705532619880783</v>
      </c>
      <c r="BD10" s="9">
        <f t="shared" si="23"/>
        <v>92168.6</v>
      </c>
      <c r="BE10" s="49">
        <f t="shared" si="24"/>
        <v>164.630561281285</v>
      </c>
      <c r="BF10" s="89">
        <f t="shared" si="25"/>
        <v>0.35701318552626898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65" customFormat="1" ht="15" customHeight="1" x14ac:dyDescent="0.2">
      <c r="A11" s="148">
        <f>Input!A11</f>
        <v>10368</v>
      </c>
      <c r="B11" s="148" t="str">
        <f>Input!B11</f>
        <v>Hu1-13</v>
      </c>
      <c r="C11" s="148">
        <f>Input!O11</f>
        <v>2.333895863642768</v>
      </c>
      <c r="D11" s="148">
        <f>C11*Input!P11/100</f>
        <v>2.1989909279241365E-2</v>
      </c>
      <c r="E11" s="149">
        <f>Input!M11</f>
        <v>3.0126728722360707</v>
      </c>
      <c r="F11" s="150">
        <f>E11*Input!N11/100</f>
        <v>4.5714001207884804E-4</v>
      </c>
      <c r="G11" s="151">
        <f t="shared" si="0"/>
        <v>415.38733562390939</v>
      </c>
      <c r="H11" s="150">
        <f>G11*Input!L11/100</f>
        <v>3.2394878841838309E-2</v>
      </c>
      <c r="I11" s="148">
        <v>0</v>
      </c>
      <c r="J11" s="152">
        <f>(((C11*$G$4*0.000000001*Input!G11*(234/233))-(I11*0.000000000000001))/Input!F11)*1000000000000</f>
        <v>764.53489137171823</v>
      </c>
      <c r="K11" s="148">
        <f>J11*Input!P11/100</f>
        <v>7.203428894997189</v>
      </c>
      <c r="L11" s="153">
        <f t="shared" si="1"/>
        <v>10.572961814059285</v>
      </c>
      <c r="M11" s="154">
        <f>L11*Input!P11/100</f>
        <v>9.9618185509425833E-2</v>
      </c>
      <c r="N11" s="148">
        <v>0</v>
      </c>
      <c r="O11" s="152">
        <f>(((G11*$D$4*0.000000001*Input!G11*(238/236))-(N11*0.000000001))/Input!F11)*1000000</f>
        <v>13.707117722865283</v>
      </c>
      <c r="P11" s="148">
        <f>O11*Input!N11/100</f>
        <v>2.0799045323317876E-3</v>
      </c>
      <c r="Q11" s="155">
        <f t="shared" ref="Q11:Q12" si="26">(O11/238.05)*602200000000000000*0.00000000015512/(365.2425*24*60)</f>
        <v>10.226869290822336</v>
      </c>
      <c r="R11" s="156">
        <f>Q11*Input!N11/100</f>
        <v>1.5518150656912691E-3</v>
      </c>
      <c r="S11" s="154">
        <f>Input!S11*$G$6/0.000000000155125</f>
        <v>1.0002456935431185</v>
      </c>
      <c r="T11" s="148">
        <f>S11*Input!T11/100</f>
        <v>1.5218855423872913E-3</v>
      </c>
      <c r="U11" s="154">
        <f>S11</f>
        <v>1.0002456935431185</v>
      </c>
      <c r="V11" s="148">
        <f>U11*Input!T11/100</f>
        <v>1.5218855423872913E-3</v>
      </c>
      <c r="W11" s="157">
        <v>0</v>
      </c>
      <c r="X11" s="152">
        <f>((($L$4*0.000000001*Input!G11/Input!W11*(232/229))-(W11*0.000000001))/Input!F11)*1000000000</f>
        <v>0.77412954537484746</v>
      </c>
      <c r="Y11" s="152">
        <f>X11*Input!X11/100</f>
        <v>3.9388058666164792E-3</v>
      </c>
      <c r="Z11" s="152">
        <f t="shared" si="3"/>
        <v>1.8902028486206856E-4</v>
      </c>
      <c r="AA11" s="152">
        <f>Z11*Input!X11/100</f>
        <v>9.6174369183096667E-7</v>
      </c>
      <c r="AB11" s="153">
        <v>0</v>
      </c>
      <c r="AC11" s="153">
        <v>0.9</v>
      </c>
      <c r="AD11" s="152">
        <f>(((Input!G11*$L$4*0.000000001*Input!U11*(230/229))-((AB11*0.000000000000001)+(Input!G11*AC11*0.000000000000001)))/Input!F11)*1000000000000</f>
        <v>223.91653348629015</v>
      </c>
      <c r="AE11" s="152">
        <f>AD11*Input!V11/100</f>
        <v>0.63855018701451716</v>
      </c>
      <c r="AF11" s="152">
        <f t="shared" si="4"/>
        <v>10.208024191967722</v>
      </c>
      <c r="AG11" s="152">
        <f>AF11*Input!V11/100</f>
        <v>2.9110560329520307E-2</v>
      </c>
      <c r="AH11" s="148">
        <f t="shared" si="5"/>
        <v>54004.913808148674</v>
      </c>
      <c r="AI11" s="157">
        <f t="shared" si="6"/>
        <v>314.99535408433889</v>
      </c>
      <c r="AJ11" s="154">
        <f t="shared" si="7"/>
        <v>0.24569354311854141</v>
      </c>
      <c r="AK11" s="157">
        <f t="shared" si="8"/>
        <v>1.5218855423872912</v>
      </c>
      <c r="AL11" s="157">
        <f t="shared" si="9"/>
        <v>0.99815729542260545</v>
      </c>
      <c r="AM11" s="157">
        <f t="shared" si="10"/>
        <v>2.85050486835624E-3</v>
      </c>
      <c r="AN11" s="148">
        <f>AF11/Q11</f>
        <v>0.99815729542260545</v>
      </c>
      <c r="AO11" s="152">
        <f t="shared" si="11"/>
        <v>2.85050486835624E-3</v>
      </c>
      <c r="AP11" s="148">
        <f t="shared" si="12"/>
        <v>668.56700000000001</v>
      </c>
      <c r="AQ11" s="148" t="e">
        <f t="shared" si="13"/>
        <v>#VALUE!</v>
      </c>
      <c r="AR11" s="148" t="e">
        <f t="shared" si="14"/>
        <v>#VALUE!</v>
      </c>
      <c r="AS11" s="156">
        <f t="shared" si="15"/>
        <v>1.8482712498505938E-5</v>
      </c>
      <c r="AT11" s="156">
        <f t="shared" si="16"/>
        <v>9.4082680870489129E-8</v>
      </c>
      <c r="AU11" s="148">
        <v>0.75</v>
      </c>
      <c r="AV11" s="148">
        <f t="shared" si="17"/>
        <v>0.375</v>
      </c>
      <c r="AW11" s="148">
        <f t="shared" si="18"/>
        <v>668.56550000000004</v>
      </c>
      <c r="AX11" s="158">
        <f t="shared" si="19"/>
        <v>302.1729180163</v>
      </c>
      <c r="AY11" s="158">
        <f t="shared" si="20"/>
        <v>178.08473055007849</v>
      </c>
      <c r="AZ11" s="148" t="str">
        <f>Input!B11</f>
        <v>Hu1-13</v>
      </c>
      <c r="BA11" s="159">
        <f>Input!E11</f>
        <v>0</v>
      </c>
      <c r="BB11" s="148">
        <f t="shared" si="21"/>
        <v>1.6256315611903189</v>
      </c>
      <c r="BC11" s="154">
        <f t="shared" si="22"/>
        <v>10.164815275950314</v>
      </c>
      <c r="BD11" s="148">
        <f t="shared" si="23"/>
        <v>668507.5</v>
      </c>
      <c r="BE11" s="160">
        <f t="shared" si="24"/>
        <v>89042.36527503925</v>
      </c>
      <c r="BF11" s="161">
        <f t="shared" si="25"/>
        <v>26.636841199565108</v>
      </c>
      <c r="BG11" s="162"/>
      <c r="BH11" s="162"/>
      <c r="BI11" s="162"/>
      <c r="BJ11" s="162"/>
      <c r="BK11" s="162"/>
      <c r="BL11" s="162"/>
      <c r="BM11" s="166"/>
      <c r="BN11" s="162"/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2"/>
      <c r="DB11" s="162"/>
      <c r="DC11" s="162"/>
      <c r="DD11" s="162"/>
      <c r="DE11" s="162"/>
    </row>
    <row r="12" spans="1:109" ht="15" customHeight="1" x14ac:dyDescent="0.2">
      <c r="A12" s="9">
        <f>Input!A12</f>
        <v>10537</v>
      </c>
      <c r="B12" s="9" t="str">
        <f>Input!B12</f>
        <v>NAH07-Top</v>
      </c>
      <c r="C12" s="9">
        <f>Input!O12</f>
        <v>0.79614032070002472</v>
      </c>
      <c r="D12" s="9">
        <f>C12*Input!P12/100</f>
        <v>2.096339110194106E-3</v>
      </c>
      <c r="E12" s="11">
        <f>Input!M12</f>
        <v>0.98648288722191191</v>
      </c>
      <c r="F12" s="12">
        <f>E12*Input!N12/100</f>
        <v>5.8930588625503218E-5</v>
      </c>
      <c r="G12" s="13">
        <f t="shared" ref="G12:G15" si="27">E12*137.88</f>
        <v>136.01626049015721</v>
      </c>
      <c r="H12" s="12">
        <f>G12*Input!L12/100</f>
        <v>1.0219121914745071E-2</v>
      </c>
      <c r="I12" s="9">
        <v>0.3</v>
      </c>
      <c r="J12" s="21">
        <f>(((C12*$G$4*0.000000001*Input!G12*(234/233))-(I12*0.000000000000001))/Input!F12)*1000000000000</f>
        <v>27.592099368348499</v>
      </c>
      <c r="K12" s="9">
        <f>J12*Input!P12/100</f>
        <v>7.2653520408778927E-2</v>
      </c>
      <c r="L12" s="14">
        <f t="shared" ref="L12:L15" si="28">(J12/234)*602200000000*0.0000028263/(365.2425*24*60)</f>
        <v>0.38157867781267585</v>
      </c>
      <c r="M12" s="22">
        <f>L12*Input!P12/100</f>
        <v>1.0047453760557204E-3</v>
      </c>
      <c r="N12" s="9">
        <v>5.0000000000000001E-3</v>
      </c>
      <c r="O12" s="21">
        <f>(((G12*$D$4*0.000000001*Input!G12*(238/236))-(N12*0.000000001))/Input!F12)*1000000</f>
        <v>0.47485871701996346</v>
      </c>
      <c r="P12" s="9">
        <f>O12*Input!N12/100</f>
        <v>2.8367145614400001E-5</v>
      </c>
      <c r="Q12" s="23">
        <f t="shared" si="26"/>
        <v>0.35429169930231053</v>
      </c>
      <c r="R12" s="24">
        <f>Q12*Input!N12/100</f>
        <v>2.1164704076937776E-5</v>
      </c>
      <c r="S12" s="65">
        <f>Input!S12*$G$6/0.000000000155125</f>
        <v>1.0696771225299744</v>
      </c>
      <c r="T12" s="9">
        <f>S12*Input!T12/100</f>
        <v>1.552648828207902E-3</v>
      </c>
      <c r="U12" s="9">
        <f>S12*1/((U11+U13)/2)</f>
        <v>1.0692450008741747</v>
      </c>
      <c r="V12" s="9">
        <f>U12*Input!T12/100</f>
        <v>1.552021598580953E-3</v>
      </c>
      <c r="W12" s="3">
        <v>3.0000000000000001E-3</v>
      </c>
      <c r="X12" s="21">
        <f>((($L$4*0.000000001*Input!G12/Input!W12*(232/229))-(W12*0.000000001))/Input!F12)*1000000000</f>
        <v>1.9922549845342157</v>
      </c>
      <c r="Y12" s="21">
        <f>X12*Input!X12/100</f>
        <v>2.6499293945172254E-3</v>
      </c>
      <c r="Z12" s="21">
        <f t="shared" ref="Z12:Z15" si="29">(X12/232)*6.022E+23*0.000000001*0.000000000049475/(365.2425*24*60)</f>
        <v>4.8645166296060725E-4</v>
      </c>
      <c r="AA12" s="21">
        <f>Z12*Input!X12/100</f>
        <v>6.4703693588322428E-7</v>
      </c>
      <c r="AB12" s="14">
        <v>0.05</v>
      </c>
      <c r="AC12" s="14">
        <v>0.9</v>
      </c>
      <c r="AD12" s="21">
        <f>(((Input!G12*$L$4*0.000000001*Input!U12*(230/229))-((AB12*0.000000000000001)+(Input!G12*AC12*0.000000000000001)))/Input!F12)*1000000000000</f>
        <v>4.7847838210613185</v>
      </c>
      <c r="AE12" s="21">
        <f>AD12*Input!V12/100</f>
        <v>1.2035678110275616E-2</v>
      </c>
      <c r="AF12" s="191">
        <f t="shared" si="4"/>
        <v>0.21813123058963504</v>
      </c>
      <c r="AG12" s="21">
        <f>AF12*Input!V12/100</f>
        <v>5.4868879668482497E-4</v>
      </c>
      <c r="AH12" s="9">
        <f t="shared" ref="AH12:AH15" si="30">AF12/Z12</f>
        <v>448.41296103719822</v>
      </c>
      <c r="AI12" s="3">
        <f t="shared" ref="AI12:AI15" si="31">AH12*SQRT((AG12/AF12)^2+(AA12/Z12)^2)</f>
        <v>1.2759282676658019</v>
      </c>
      <c r="AJ12" s="22">
        <f t="shared" ref="AJ12:AJ15" si="32">(U12-1)*1000</f>
        <v>69.245000874174735</v>
      </c>
      <c r="AK12" s="3">
        <f t="shared" ref="AK12:AK15" si="33">V12*1000</f>
        <v>1.5520215985809531</v>
      </c>
      <c r="AL12" s="3">
        <f t="shared" ref="AL12:AL15" si="34">AF12/Q12</f>
        <v>0.61568258872333248</v>
      </c>
      <c r="AM12" s="3">
        <f t="shared" ref="AM12:AM15" si="35">AL12*SQRT((R12/Q12)^2+(AG12/AF12)^2)</f>
        <v>1.549128891919962E-3</v>
      </c>
      <c r="AN12" s="9">
        <f>AL12*1/((AN11+AN13)/2)</f>
        <v>0.61466631937995142</v>
      </c>
      <c r="AO12" s="21">
        <f t="shared" ref="AO12:AO15" si="36">AN12*SQRT((R12/Q12)^2+(AG12/AF12)^2)</f>
        <v>1.5465718402335263E-3</v>
      </c>
      <c r="AP12" s="58">
        <f t="shared" ref="AP12:AP15" si="37">ThU_Alter_Kombi(AN12,U12)</f>
        <v>92.250900000000001</v>
      </c>
      <c r="AQ12" s="58">
        <f t="shared" ref="AQ12:AQ15" si="38">Montealter(AN12,AO12,U12,V12)</f>
        <v>0.42309999999999998</v>
      </c>
      <c r="AR12" s="58">
        <f t="shared" ref="AR12:AR15" si="39">(AQ12/AP12)*100</f>
        <v>0.45864051190828486</v>
      </c>
      <c r="AS12" s="67">
        <f t="shared" ref="AS12:AS15" si="40">Z12/Q12</f>
        <v>1.3730258538897551E-3</v>
      </c>
      <c r="AT12" s="67">
        <f t="shared" ref="AT12:AT15" si="41">AS12*SQRT((Y12/X12)^2+(P12/O12)^2)</f>
        <v>1.8281240342279523E-6</v>
      </c>
      <c r="AU12" s="58">
        <v>0.75</v>
      </c>
      <c r="AV12" s="58">
        <f t="shared" ref="AV12:AV15" si="42">AU12/2</f>
        <v>0.375</v>
      </c>
      <c r="AW12" s="58">
        <f t="shared" ref="AW12:AW15" si="43">marincorr_age(AN12,U12,AS12,AU12)</f>
        <v>92.1477</v>
      </c>
      <c r="AX12" s="57">
        <f t="shared" ref="AX12:AX15" si="44">marincorr_age_error(AN12, AO12, U12, V12, AS12, AT12, AU12, AV12)</f>
        <v>0.43226633240000001</v>
      </c>
      <c r="AY12" s="47">
        <f t="shared" ref="AY12:AY15" si="45">SQRT(((AU12*EXP(-0.0000091577*AW12*1000))/(0.0000091577*(EXP(-0.0000091577*AW12*1000)+(AJ12/1000)*EXP(-(0.0000091577-0.0000028263)*AW12*1000)-AS12*AU12*EXP(-0.0000091577*AW12*1000))))^2*AT12^2+((AS12*EXP(-0.0000091577*AW12*1000))/(0.0000091577*(EXP(-0.0000091577*AW12*1000)+(AJ12/1000)*EXP(-(0.0000091577-0.0000028263)*AW12*1000)-AS12*AU12*EXP(-0.0000091577*AW12*1000))))^2*AV12^2+((0.0000091577/(0.0000091577-0.0000028263))*(EXP(-(0.0000091577-0.0000028263)*AW12*1000)-1)/(0.0000091577*(EXP(-0.0000091577*AW12*1000)+(AJ12/1000)*EXP(-(0.0000091577-0.0000028263)*AW12*1000)-AS12*AU12*EXP(-0.0000091577*AW12*1000))))^2*T12^2+(1/(0.0000091577*(EXP(-0.0000091577*AW12*1000)+(AJ12/1000)*EXP(-(0.0000091577-0.0000028263)*AW12*1000)-AS12*AU12*EXP(-0.0000091577*AW12*1000))))^2*AO12^2)/1000</f>
        <v>0.43167259789184759</v>
      </c>
      <c r="AZ12" s="9" t="str">
        <f>Input!B12</f>
        <v>NAH07-Top</v>
      </c>
      <c r="BA12" s="48">
        <f>Input!E12</f>
        <v>1</v>
      </c>
      <c r="BB12" s="58">
        <f t="shared" ref="BB12:BB15" si="46">((U12-1)*EXP(0.0000028263*AW12*1000))*1000</f>
        <v>89.84518274946538</v>
      </c>
      <c r="BC12" s="22">
        <f t="shared" ref="BC12:BC15" si="47">SQRT((EXP(0.0000028263*AW12*1000)*V12)^2+((U12-1)*0.0000028263*EXP(0.0000028263*AW12*1000)*AX12*1000)^2)*1000</f>
        <v>2.0167327307346148</v>
      </c>
      <c r="BD12" s="9">
        <f t="shared" ref="BD12:BD15" si="48">AW12*1000-58</f>
        <v>92089.7</v>
      </c>
      <c r="BE12" s="49">
        <f t="shared" ref="BE12:BE15" si="49">AY12/2*1000</f>
        <v>215.8362989459238</v>
      </c>
      <c r="BF12" s="89">
        <f t="shared" ref="BF12:BF15" si="50">AY12/AW12*100</f>
        <v>0.4684572679424962</v>
      </c>
      <c r="BG12" s="85"/>
      <c r="BH12" s="85"/>
      <c r="BI12" s="85"/>
      <c r="BJ12" s="85"/>
      <c r="BK12" s="85"/>
      <c r="BL12" s="85"/>
      <c r="BM12" s="90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</row>
    <row r="13" spans="1:109" s="165" customFormat="1" ht="15" customHeight="1" x14ac:dyDescent="0.2">
      <c r="A13" s="148">
        <f>Input!A13</f>
        <v>10368</v>
      </c>
      <c r="B13" s="148" t="str">
        <f>Input!B13</f>
        <v>Hu1-13</v>
      </c>
      <c r="C13" s="148">
        <f>Input!O13</f>
        <v>2.3533608453892967</v>
      </c>
      <c r="D13" s="148">
        <f>C13*Input!P13/100</f>
        <v>2.9576177647803216E-2</v>
      </c>
      <c r="E13" s="149">
        <f>Input!M13</f>
        <v>3.0134585785931121</v>
      </c>
      <c r="F13" s="150">
        <f>E13*Input!N13/100</f>
        <v>4.6244030197925784E-4</v>
      </c>
      <c r="G13" s="151">
        <f t="shared" si="27"/>
        <v>415.49566881641829</v>
      </c>
      <c r="H13" s="150">
        <f>G13*Input!L13/100</f>
        <v>3.3848313230391759E-2</v>
      </c>
      <c r="I13" s="148">
        <v>0</v>
      </c>
      <c r="J13" s="152">
        <f>(((C13*$G$4*0.000000001*Input!G13*(234/233))-(I13*0.000000000000001))/Input!F13)*1000000000000</f>
        <v>770.91120744346779</v>
      </c>
      <c r="K13" s="148">
        <f>J13*Input!P13/100</f>
        <v>9.6885298600516006</v>
      </c>
      <c r="L13" s="153">
        <f t="shared" si="28"/>
        <v>10.661141630444149</v>
      </c>
      <c r="M13" s="154">
        <f>L13*Input!P13/100</f>
        <v>0.13398532545834319</v>
      </c>
      <c r="N13" s="148">
        <v>0</v>
      </c>
      <c r="O13" s="152">
        <f>(((G13*$D$4*0.000000001*Input!G13*(238/236))-(N13*0.000000001))/Input!F13)*1000000</f>
        <v>13.710692544954602</v>
      </c>
      <c r="P13" s="148">
        <f>O13*Input!N13/100</f>
        <v>2.1040198945736581E-3</v>
      </c>
      <c r="Q13" s="155">
        <f t="shared" ref="Q13:Q15" si="51">(O13/238.05)*602200000000000000*0.00000000015512/(365.2425*24*60)</f>
        <v>10.229536462651204</v>
      </c>
      <c r="R13" s="156">
        <f>Q13*Input!N13/100</f>
        <v>1.5698075176811606E-3</v>
      </c>
      <c r="S13" s="154">
        <f>Input!S13*$G$6/0.000000000155125</f>
        <v>1.0005625808101801</v>
      </c>
      <c r="T13" s="148">
        <f>S13*Input!T13/100</f>
        <v>1.819851585822592E-3</v>
      </c>
      <c r="U13" s="154">
        <f>S13</f>
        <v>1.0005625808101801</v>
      </c>
      <c r="V13" s="148">
        <f>U13*Input!T13/100</f>
        <v>1.819851585822592E-3</v>
      </c>
      <c r="W13" s="157">
        <v>0</v>
      </c>
      <c r="X13" s="152">
        <f>((($L$4*0.000000001*Input!G13/Input!W13*(232/229))-(W13*0.000000001))/Input!F13)*1000000000</f>
        <v>0.7690902619604687</v>
      </c>
      <c r="Y13" s="152">
        <f>X13*Input!X13/100</f>
        <v>3.7570538128538678E-3</v>
      </c>
      <c r="Z13" s="152">
        <f t="shared" si="29"/>
        <v>1.8778983604096668E-4</v>
      </c>
      <c r="AA13" s="152">
        <f>Z13*Input!X13/100</f>
        <v>9.1736504076186201E-7</v>
      </c>
      <c r="AB13" s="153">
        <v>0</v>
      </c>
      <c r="AC13" s="153">
        <v>0.9</v>
      </c>
      <c r="AD13" s="152">
        <f>(((Input!G13*$L$4*0.000000001*Input!U13*(230/229))-((AB13*0.000000000000001)+(Input!G13*AC13*0.000000000000001)))/Input!F13)*1000000000000</f>
        <v>225.54388716023149</v>
      </c>
      <c r="AE13" s="152">
        <f>AD13*Input!V13/100</f>
        <v>0.49258954714652231</v>
      </c>
      <c r="AF13" s="152">
        <f t="shared" si="4"/>
        <v>10.282212843488168</v>
      </c>
      <c r="AG13" s="152">
        <f>AF13*Input!V13/100</f>
        <v>2.2456430240735209E-2</v>
      </c>
      <c r="AH13" s="148">
        <f t="shared" si="30"/>
        <v>54753.830453555987</v>
      </c>
      <c r="AI13" s="157">
        <f t="shared" si="31"/>
        <v>292.99041309396154</v>
      </c>
      <c r="AJ13" s="154">
        <f t="shared" si="32"/>
        <v>0.5625808101801244</v>
      </c>
      <c r="AK13" s="157">
        <f t="shared" si="33"/>
        <v>1.8198515858225919</v>
      </c>
      <c r="AL13" s="157">
        <f t="shared" si="34"/>
        <v>1.0051494396671139</v>
      </c>
      <c r="AM13" s="157">
        <f t="shared" si="35"/>
        <v>2.2006663724531035E-3</v>
      </c>
      <c r="AN13" s="148">
        <f>AF13/Q13</f>
        <v>1.0051494396671139</v>
      </c>
      <c r="AO13" s="152">
        <f t="shared" si="36"/>
        <v>2.2006663724531035E-3</v>
      </c>
      <c r="AP13" s="148" t="str">
        <f t="shared" si="37"/>
        <v>Out of range</v>
      </c>
      <c r="AQ13" s="148" t="e">
        <f t="shared" si="38"/>
        <v>#VALUE!</v>
      </c>
      <c r="AR13" s="148" t="e">
        <f t="shared" si="39"/>
        <v>#VALUE!</v>
      </c>
      <c r="AS13" s="156">
        <f t="shared" si="40"/>
        <v>1.8357609528701648E-5</v>
      </c>
      <c r="AT13" s="156">
        <f t="shared" si="41"/>
        <v>8.9722302906911531E-8</v>
      </c>
      <c r="AU13" s="148">
        <v>0.75</v>
      </c>
      <c r="AV13" s="148">
        <f t="shared" si="42"/>
        <v>0.375</v>
      </c>
      <c r="AW13" s="148" t="str">
        <f t="shared" si="43"/>
        <v>Out of range</v>
      </c>
      <c r="AX13" s="158">
        <f t="shared" si="44"/>
        <v>191.20661463030001</v>
      </c>
      <c r="AY13" s="158" t="e">
        <f t="shared" si="45"/>
        <v>#VALUE!</v>
      </c>
      <c r="AZ13" s="148" t="str">
        <f>Input!B13</f>
        <v>Hu1-13</v>
      </c>
      <c r="BA13" s="159">
        <f>Input!E13</f>
        <v>0</v>
      </c>
      <c r="BB13" s="148" t="e">
        <f t="shared" si="46"/>
        <v>#VALUE!</v>
      </c>
      <c r="BC13" s="154" t="e">
        <f t="shared" si="47"/>
        <v>#VALUE!</v>
      </c>
      <c r="BD13" s="148" t="e">
        <f t="shared" si="48"/>
        <v>#VALUE!</v>
      </c>
      <c r="BE13" s="160" t="e">
        <f t="shared" si="49"/>
        <v>#VALUE!</v>
      </c>
      <c r="BF13" s="161" t="e">
        <f t="shared" si="50"/>
        <v>#VALUE!</v>
      </c>
      <c r="BG13" s="162"/>
      <c r="BH13" s="162"/>
      <c r="BI13" s="162"/>
      <c r="BJ13" s="162"/>
      <c r="BK13" s="162"/>
      <c r="BL13" s="162"/>
      <c r="BM13" s="166"/>
      <c r="BN13" s="162"/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2"/>
      <c r="DB13" s="162"/>
      <c r="DC13" s="162"/>
      <c r="DD13" s="162"/>
      <c r="DE13" s="162"/>
    </row>
    <row r="14" spans="1:109" ht="15" customHeight="1" x14ac:dyDescent="0.2">
      <c r="A14" s="9">
        <f>Input!A14</f>
        <v>10538</v>
      </c>
      <c r="B14" s="9" t="str">
        <f>Input!B14</f>
        <v>NAH14-61.5</v>
      </c>
      <c r="C14" s="9">
        <f>Input!O14</f>
        <v>1.0772129190194977</v>
      </c>
      <c r="D14" s="9">
        <f>C14*Input!P14/100</f>
        <v>3.0610279710244154E-3</v>
      </c>
      <c r="E14" s="11">
        <f>Input!M14</f>
        <v>1.4038728607730744</v>
      </c>
      <c r="F14" s="12">
        <f>E14*Input!N14/100</f>
        <v>8.1985239778659E-5</v>
      </c>
      <c r="G14" s="13">
        <f t="shared" si="27"/>
        <v>193.56599004339148</v>
      </c>
      <c r="H14" s="12">
        <f>G14*Input!L14/100</f>
        <v>7.9191268378902037E-3</v>
      </c>
      <c r="I14" s="9">
        <v>0.3</v>
      </c>
      <c r="J14" s="21">
        <f>(((C14*$G$4*0.000000001*Input!G14*(234/233))-(I14*0.000000000000001))/Input!F14)*1000000000000</f>
        <v>50.180197287470875</v>
      </c>
      <c r="K14" s="9">
        <f>J14*Input!P14/100</f>
        <v>0.1425929681833788</v>
      </c>
      <c r="L14" s="14">
        <f t="shared" si="28"/>
        <v>0.69395565294669448</v>
      </c>
      <c r="M14" s="22">
        <f>L14*Input!P14/100</f>
        <v>1.9719571004159996E-3</v>
      </c>
      <c r="N14" s="9">
        <v>5.0000000000000001E-3</v>
      </c>
      <c r="O14" s="21">
        <f>(((G14*$D$4*0.000000001*Input!G14*(238/236))-(N14*0.000000001))/Input!F14)*1000000</f>
        <v>0.90832142469937827</v>
      </c>
      <c r="P14" s="9">
        <f>O14*Input!N14/100</f>
        <v>5.3045366059048733E-5</v>
      </c>
      <c r="Q14" s="23">
        <f t="shared" si="51"/>
        <v>0.67769786998752557</v>
      </c>
      <c r="R14" s="24">
        <f>Q14*Input!N14/100</f>
        <v>3.9577104110280839E-5</v>
      </c>
      <c r="S14" s="65">
        <f>Input!S14*$G$6/0.000000000155125</f>
        <v>1.0170571836913265</v>
      </c>
      <c r="T14" s="9">
        <f>S14*Input!T14/100</f>
        <v>9.3833028191783751E-4</v>
      </c>
      <c r="U14" s="9">
        <f>S14*1/((U13+U15)/2)</f>
        <v>1.0168811194843468</v>
      </c>
      <c r="V14" s="9">
        <f>U14*Input!T14/100</f>
        <v>9.3816784623612778E-4</v>
      </c>
      <c r="W14" s="3">
        <v>3.0000000000000001E-3</v>
      </c>
      <c r="X14" s="21">
        <f>((($L$4*0.000000001*Input!G14/Input!W14*(232/229))-(W14*0.000000001))/Input!F14)*1000000000</f>
        <v>0.36380677859794269</v>
      </c>
      <c r="Y14" s="21">
        <f>X14*Input!X14/100</f>
        <v>7.3001561012969241E-4</v>
      </c>
      <c r="Z14" s="21">
        <f t="shared" si="29"/>
        <v>8.8831205753859294E-5</v>
      </c>
      <c r="AA14" s="21">
        <f>Z14*Input!X14/100</f>
        <v>1.7824892410436948E-7</v>
      </c>
      <c r="AB14" s="14">
        <v>0.05</v>
      </c>
      <c r="AC14" s="14">
        <v>0.9</v>
      </c>
      <c r="AD14" s="21">
        <f>(((Input!G14*$L$4*0.000000001*Input!U14*(230/229))-((AB14*0.000000000000001)+(Input!G14*AC14*0.000000000000001)))/Input!F14)*1000000000000</f>
        <v>1.4114639314584665</v>
      </c>
      <c r="AE14" s="21">
        <f>AD14*Input!V14/100</f>
        <v>7.7215517277278798E-3</v>
      </c>
      <c r="AF14" s="191">
        <f t="shared" si="4"/>
        <v>6.4346556880312183E-2</v>
      </c>
      <c r="AG14" s="21">
        <f>AF14*Input!V14/100</f>
        <v>3.5201414388188725E-4</v>
      </c>
      <c r="AH14" s="9">
        <f t="shared" si="30"/>
        <v>724.36883338732162</v>
      </c>
      <c r="AI14" s="3">
        <f t="shared" si="31"/>
        <v>4.2208951423927408</v>
      </c>
      <c r="AJ14" s="22">
        <f t="shared" si="32"/>
        <v>16.881119484346783</v>
      </c>
      <c r="AK14" s="3">
        <f t="shared" si="33"/>
        <v>0.93816784623612781</v>
      </c>
      <c r="AL14" s="3">
        <f t="shared" si="34"/>
        <v>9.4948737084707996E-2</v>
      </c>
      <c r="AM14" s="3">
        <f t="shared" si="35"/>
        <v>5.1945596463797187E-4</v>
      </c>
      <c r="AN14" s="9">
        <f>AL14*1/((AN13+AN15)/2)</f>
        <v>9.4717440281086931E-2</v>
      </c>
      <c r="AO14" s="21">
        <f t="shared" si="36"/>
        <v>5.1819056071653307E-4</v>
      </c>
      <c r="AP14" s="58">
        <f t="shared" si="37"/>
        <v>10.6738</v>
      </c>
      <c r="AQ14" s="58">
        <f t="shared" si="38"/>
        <v>6.1800000000000001E-2</v>
      </c>
      <c r="AR14" s="58">
        <f t="shared" si="39"/>
        <v>0.57898780190747434</v>
      </c>
      <c r="AS14" s="67">
        <f t="shared" si="40"/>
        <v>1.3107788837449705E-4</v>
      </c>
      <c r="AT14" s="67">
        <f t="shared" si="41"/>
        <v>2.6313259362406284E-7</v>
      </c>
      <c r="AU14" s="58">
        <v>0.75</v>
      </c>
      <c r="AV14" s="58">
        <f t="shared" si="42"/>
        <v>0.375</v>
      </c>
      <c r="AW14" s="58">
        <f t="shared" si="43"/>
        <v>10.6632</v>
      </c>
      <c r="AX14" s="57">
        <f t="shared" si="44"/>
        <v>6.3112868200000005E-2</v>
      </c>
      <c r="AY14" s="47">
        <f t="shared" si="45"/>
        <v>6.2442021813863151E-2</v>
      </c>
      <c r="AZ14" s="9" t="str">
        <f>Input!B14</f>
        <v>NAH14-61.5</v>
      </c>
      <c r="BA14" s="48">
        <f>Input!E14</f>
        <v>61.5</v>
      </c>
      <c r="BB14" s="58">
        <f t="shared" si="46"/>
        <v>17.397616416710353</v>
      </c>
      <c r="BC14" s="22">
        <f t="shared" si="47"/>
        <v>0.96687713221524541</v>
      </c>
      <c r="BD14" s="9">
        <f t="shared" si="48"/>
        <v>10605.199999999999</v>
      </c>
      <c r="BE14" s="49">
        <f t="shared" si="49"/>
        <v>31.221010906931575</v>
      </c>
      <c r="BF14" s="89">
        <f t="shared" si="50"/>
        <v>0.58558426939251962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65" customFormat="1" ht="15" customHeight="1" x14ac:dyDescent="0.2">
      <c r="A15" s="148">
        <f>Input!A15</f>
        <v>10368</v>
      </c>
      <c r="B15" s="148" t="str">
        <f>Input!B15</f>
        <v>Hu1-13</v>
      </c>
      <c r="C15" s="148">
        <f>Input!O15</f>
        <v>2.3026714399133077</v>
      </c>
      <c r="D15" s="148">
        <f>C15*Input!P15/100</f>
        <v>3.053832429557489E-2</v>
      </c>
      <c r="E15" s="149">
        <f>Input!M15</f>
        <v>3.0130069230460648</v>
      </c>
      <c r="F15" s="150">
        <f>E15*Input!N15/100</f>
        <v>5.2940542309375636E-4</v>
      </c>
      <c r="G15" s="151">
        <f t="shared" si="27"/>
        <v>415.43339454959141</v>
      </c>
      <c r="H15" s="150">
        <f>G15*Input!L15/100</f>
        <v>2.9710013262927198E-2</v>
      </c>
      <c r="I15" s="148">
        <v>0</v>
      </c>
      <c r="J15" s="152">
        <f>(((C15*$G$4*0.000000001*Input!G15*(234/233))-(I15*0.000000000000001))/Input!F15)*1000000000000</f>
        <v>754.30643097807967</v>
      </c>
      <c r="K15" s="148">
        <f>J15*Input!P15/100</f>
        <v>10.003708739408136</v>
      </c>
      <c r="L15" s="153">
        <f t="shared" si="28"/>
        <v>10.431509641792136</v>
      </c>
      <c r="M15" s="154">
        <f>L15*Input!P15/100</f>
        <v>0.13834402025912035</v>
      </c>
      <c r="N15" s="148">
        <v>0</v>
      </c>
      <c r="O15" s="152">
        <f>(((G15*$D$4*0.000000001*Input!G15*(238/236))-(N15*0.000000001))/Input!F15)*1000000</f>
        <v>13.708637593748113</v>
      </c>
      <c r="P15" s="148">
        <f>O15*Input!N15/100</f>
        <v>2.4086991071431527E-3</v>
      </c>
      <c r="Q15" s="155">
        <f t="shared" si="51"/>
        <v>10.22800326524146</v>
      </c>
      <c r="R15" s="156">
        <f>Q15*Input!N15/100</f>
        <v>1.7971284282896061E-3</v>
      </c>
      <c r="S15" s="154">
        <f>Input!S15*$G$6/0.000000000155125</f>
        <v>0.99978370196291144</v>
      </c>
      <c r="T15" s="148">
        <f>S15*Input!T15/100</f>
        <v>2.2358108152115224E-3</v>
      </c>
      <c r="U15" s="154">
        <f>S15</f>
        <v>0.99978370196291144</v>
      </c>
      <c r="V15" s="148">
        <f>U15*Input!T15/100</f>
        <v>2.2358108152115224E-3</v>
      </c>
      <c r="W15" s="157">
        <v>0</v>
      </c>
      <c r="X15" s="152">
        <f>((($L$4*0.000000001*Input!G15/Input!W15*(232/229))-(W15*0.000000001))/Input!F15)*1000000000</f>
        <v>0.76308911560767245</v>
      </c>
      <c r="Y15" s="152">
        <f>X15*Input!X15/100</f>
        <v>3.3193408332810926E-3</v>
      </c>
      <c r="Z15" s="152">
        <f t="shared" si="29"/>
        <v>1.8632452781202523E-4</v>
      </c>
      <c r="AA15" s="152">
        <f>Z15*Input!X15/100</f>
        <v>8.104880554032836E-7</v>
      </c>
      <c r="AB15" s="153">
        <v>0</v>
      </c>
      <c r="AC15" s="153">
        <v>0.9</v>
      </c>
      <c r="AD15" s="152">
        <f>(((Input!G15*$L$4*0.000000001*Input!U15*(230/229))-((AB15*0.000000000000001)+(Input!G15*AC15*0.000000000000001)))/Input!F15)*1000000000000</f>
        <v>224.29521360390086</v>
      </c>
      <c r="AE15" s="152">
        <f>AD15*Input!V15/100</f>
        <v>0.57063620976818441</v>
      </c>
      <c r="AF15" s="152">
        <f t="shared" si="4"/>
        <v>10.225287659481271</v>
      </c>
      <c r="AG15" s="152">
        <f>AF15*Input!V15/100</f>
        <v>2.6014462368778357E-2</v>
      </c>
      <c r="AH15" s="148">
        <f t="shared" si="30"/>
        <v>54878.913579199419</v>
      </c>
      <c r="AI15" s="157">
        <f t="shared" si="31"/>
        <v>276.5483131556723</v>
      </c>
      <c r="AJ15" s="154">
        <f t="shared" si="32"/>
        <v>-0.2162980370885581</v>
      </c>
      <c r="AK15" s="157">
        <f t="shared" si="33"/>
        <v>2.2358108152115226</v>
      </c>
      <c r="AL15" s="157">
        <f t="shared" si="34"/>
        <v>0.99973449306870898</v>
      </c>
      <c r="AM15" s="157">
        <f t="shared" si="35"/>
        <v>2.5495132774651951E-3</v>
      </c>
      <c r="AN15" s="148">
        <f>AF15/Q15</f>
        <v>0.99973449306870898</v>
      </c>
      <c r="AO15" s="152">
        <f t="shared" si="36"/>
        <v>2.5495132774651951E-3</v>
      </c>
      <c r="AP15" s="148" t="str">
        <f t="shared" si="37"/>
        <v>Out of range</v>
      </c>
      <c r="AQ15" s="148" t="e">
        <f t="shared" si="38"/>
        <v>#VALUE!</v>
      </c>
      <c r="AR15" s="148" t="e">
        <f t="shared" si="39"/>
        <v>#VALUE!</v>
      </c>
      <c r="AS15" s="156">
        <f t="shared" si="40"/>
        <v>1.8217097020806098E-5</v>
      </c>
      <c r="AT15" s="156">
        <f t="shared" si="41"/>
        <v>7.9306681441257861E-8</v>
      </c>
      <c r="AU15" s="148">
        <v>0.75</v>
      </c>
      <c r="AV15" s="148">
        <f t="shared" si="42"/>
        <v>0.375</v>
      </c>
      <c r="AW15" s="148" t="str">
        <f t="shared" si="43"/>
        <v>Out of range</v>
      </c>
      <c r="AX15" s="158">
        <f t="shared" si="44"/>
        <v>339.5975978285</v>
      </c>
      <c r="AY15" s="158" t="e">
        <f t="shared" si="45"/>
        <v>#VALUE!</v>
      </c>
      <c r="AZ15" s="148" t="str">
        <f>Input!B15</f>
        <v>Hu1-13</v>
      </c>
      <c r="BA15" s="159">
        <f>Input!E15</f>
        <v>0</v>
      </c>
      <c r="BB15" s="148" t="e">
        <f t="shared" si="46"/>
        <v>#VALUE!</v>
      </c>
      <c r="BC15" s="154" t="e">
        <f t="shared" si="47"/>
        <v>#VALUE!</v>
      </c>
      <c r="BD15" s="148" t="e">
        <f t="shared" si="48"/>
        <v>#VALUE!</v>
      </c>
      <c r="BE15" s="160" t="e">
        <f t="shared" si="49"/>
        <v>#VALUE!</v>
      </c>
      <c r="BF15" s="161" t="e">
        <f t="shared" si="50"/>
        <v>#VALUE!</v>
      </c>
      <c r="BG15" s="162"/>
      <c r="BH15" s="162"/>
      <c r="BI15" s="162"/>
      <c r="BJ15" s="162"/>
      <c r="BK15" s="162"/>
      <c r="BL15" s="162"/>
      <c r="BM15" s="166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</row>
    <row r="16" spans="1:109" s="76" customFormat="1" ht="15" customHeight="1" x14ac:dyDescent="0.2">
      <c r="A16" s="58"/>
      <c r="B16" s="58"/>
      <c r="C16" s="58"/>
      <c r="D16" s="58"/>
      <c r="E16" s="60"/>
      <c r="F16" s="61"/>
      <c r="G16" s="59"/>
      <c r="H16" s="61"/>
      <c r="I16" s="58"/>
      <c r="J16" s="63"/>
      <c r="K16" s="58"/>
      <c r="L16" s="64"/>
      <c r="M16" s="65"/>
      <c r="N16" s="58"/>
      <c r="O16" s="63"/>
      <c r="P16" s="58"/>
      <c r="Q16" s="66"/>
      <c r="R16" s="67"/>
      <c r="S16" s="65"/>
      <c r="T16" s="58"/>
      <c r="U16" s="58"/>
      <c r="V16" s="58"/>
      <c r="W16" s="68"/>
      <c r="X16" s="63"/>
      <c r="Y16" s="63"/>
      <c r="Z16" s="63"/>
      <c r="AA16" s="63"/>
      <c r="AB16" s="64"/>
      <c r="AC16" s="64"/>
      <c r="AD16" s="63"/>
      <c r="AE16" s="63"/>
      <c r="AF16" s="63"/>
      <c r="AG16" s="63"/>
      <c r="AH16" s="58"/>
      <c r="AI16" s="68"/>
      <c r="AJ16" s="65"/>
      <c r="AK16" s="68"/>
      <c r="AL16" s="68"/>
      <c r="AM16" s="68"/>
      <c r="AN16" s="58"/>
      <c r="AO16" s="63"/>
      <c r="AP16" s="58"/>
      <c r="AQ16" s="58"/>
      <c r="AR16" s="58"/>
      <c r="AS16" s="67"/>
      <c r="AT16" s="67"/>
      <c r="AU16" s="58"/>
      <c r="AV16" s="58"/>
      <c r="AW16" s="58"/>
      <c r="AX16" s="57"/>
      <c r="AY16" s="57"/>
      <c r="AZ16" s="58"/>
      <c r="BA16" s="69"/>
      <c r="BB16" s="58"/>
      <c r="BC16" s="65"/>
      <c r="BD16" s="58"/>
      <c r="BE16" s="62"/>
      <c r="BF16" s="74"/>
      <c r="BG16" s="75"/>
      <c r="BH16" s="75"/>
      <c r="BI16" s="75"/>
      <c r="BJ16" s="75"/>
      <c r="BK16" s="75"/>
      <c r="BL16" s="75"/>
      <c r="BM16" s="103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</row>
    <row r="17" spans="1:109" s="165" customFormat="1" ht="14.25" x14ac:dyDescent="0.2">
      <c r="A17" s="148">
        <f>Input!A17</f>
        <v>10368</v>
      </c>
      <c r="B17" s="148" t="str">
        <f>Input!B17</f>
        <v>Hu1-13</v>
      </c>
      <c r="C17" s="148">
        <f>Input!O17</f>
        <v>2.2664050409066006</v>
      </c>
      <c r="D17" s="148">
        <f>C17*Input!P17/100</f>
        <v>3.5481090116286626E-2</v>
      </c>
      <c r="E17" s="149">
        <f>Input!M17</f>
        <v>3.0126268362141682</v>
      </c>
      <c r="F17" s="150">
        <f>E17*Input!N17/100</f>
        <v>5.4865864843533325E-4</v>
      </c>
      <c r="G17" s="151">
        <f t="shared" ref="G17:G23" si="52">E17*137.88</f>
        <v>415.38098817720947</v>
      </c>
      <c r="H17" s="150">
        <f>G17*Input!L17/100</f>
        <v>2.924731094037648E-2</v>
      </c>
      <c r="I17" s="148">
        <v>0</v>
      </c>
      <c r="J17" s="152">
        <f>(((C17*$G$4*0.000000001*Input!G17*(234/233))-(I17*0.000000000000001))/Input!F17)*1000000000000</f>
        <v>742.42632618978791</v>
      </c>
      <c r="K17" s="148">
        <f>J17*Input!P17/100</f>
        <v>11.622854215725795</v>
      </c>
      <c r="L17" s="153">
        <f t="shared" ref="L17:L23" si="53">(J17/234)*602200000000*0.0000028263/(365.2425*24*60)</f>
        <v>10.267216428112553</v>
      </c>
      <c r="M17" s="154">
        <f>L17*Input!P17/100</f>
        <v>0.16073562525415006</v>
      </c>
      <c r="N17" s="148">
        <v>0</v>
      </c>
      <c r="O17" s="152">
        <f>(((G17*$D$4*0.000000001*Input!G17*(238/236))-(N17*0.000000001))/Input!F17)*1000000</f>
        <v>13.706908267276017</v>
      </c>
      <c r="P17" s="148">
        <f>O17*Input!N17/100</f>
        <v>2.4962978068672182E-3</v>
      </c>
      <c r="Q17" s="155">
        <f t="shared" ref="Q17:Q23" si="54">(O17/238.05)*602200000000000000*0.00000000015512/(365.2425*24*60)</f>
        <v>10.226713016178975</v>
      </c>
      <c r="R17" s="156">
        <f>Q17*Input!N17/100</f>
        <v>1.8624857463076456E-3</v>
      </c>
      <c r="S17" s="154">
        <f>Input!S17*$G$6/0.000000000155125</f>
        <v>0.99995727973361026</v>
      </c>
      <c r="T17" s="148">
        <f>S17*Input!T17/100</f>
        <v>2.4285732249738645E-3</v>
      </c>
      <c r="U17" s="154">
        <f>S17</f>
        <v>0.99995727973361026</v>
      </c>
      <c r="V17" s="148">
        <f>U17*Input!T17/100</f>
        <v>2.4285732249738645E-3</v>
      </c>
      <c r="W17" s="157">
        <v>0</v>
      </c>
      <c r="X17" s="152">
        <f>((($L$4*0.000000001*Input!G17/Input!W17*(232/229))-(W17*0.000000001))/Input!F17)*1000000000</f>
        <v>0.77518522607411977</v>
      </c>
      <c r="Y17" s="152">
        <f>X17*Input!X17/100</f>
        <v>6.9629449161809987E-3</v>
      </c>
      <c r="Z17" s="152">
        <f t="shared" ref="Z17:Z23" si="55">(X17/232)*6.022E+23*0.000000001*0.000000000049475/(365.2425*24*60)</f>
        <v>1.8927805188270747E-4</v>
      </c>
      <c r="AA17" s="152">
        <f>Z17*Input!X17/100</f>
        <v>1.7001519182401528E-6</v>
      </c>
      <c r="AB17" s="153">
        <v>0</v>
      </c>
      <c r="AC17" s="153">
        <v>0.9</v>
      </c>
      <c r="AD17" s="152">
        <f>(((Input!G17*$L$4*0.000000001*Input!U17*(230/229))-((AB17*0.000000000000001)+(Input!G17*AC17*0.000000000000001)))/Input!F17)*1000000000000</f>
        <v>223.47436570914061</v>
      </c>
      <c r="AE17" s="152">
        <f>AD17*Input!V17/100</f>
        <v>0.68480687613761948</v>
      </c>
      <c r="AF17" s="152">
        <f t="shared" ref="AF17:AF23" si="56">(AD17/230)*602200000000*$D$6/(365.2425*24*60)</f>
        <v>10.187866415783109</v>
      </c>
      <c r="AG17" s="152">
        <f>AF17*Input!V17/100</f>
        <v>3.1219334497542474E-2</v>
      </c>
      <c r="AH17" s="148">
        <f t="shared" ref="AH17:AH23" si="57">AF17/Z17</f>
        <v>53824.869362541642</v>
      </c>
      <c r="AI17" s="157">
        <f t="shared" ref="AI17:AI23" si="58">AH17*SQRT((AG17/AF17)^2+(AA17/Z17)^2)</f>
        <v>510.83178726231205</v>
      </c>
      <c r="AJ17" s="154">
        <f t="shared" ref="AJ17:AJ23" si="59">(U17-1)*1000</f>
        <v>-4.2720266389739692E-2</v>
      </c>
      <c r="AK17" s="157">
        <f t="shared" ref="AK17:AK23" si="60">V17*1000</f>
        <v>2.4285732249738645</v>
      </c>
      <c r="AL17" s="157">
        <f t="shared" ref="AL17:AL23" si="61">AF17/Q17</f>
        <v>0.99620145785508896</v>
      </c>
      <c r="AM17" s="157">
        <f t="shared" ref="AM17:AM23" si="62">AL17*SQRT((R17/Q17)^2+(AG17/AF17)^2)</f>
        <v>3.0581107294807321E-3</v>
      </c>
      <c r="AN17" s="148">
        <f>AF17/Q17</f>
        <v>0.99620145785508896</v>
      </c>
      <c r="AO17" s="152">
        <f t="shared" ref="AO17:AO23" si="63">AN17*SQRT((R17/Q17)^2+(AG17/AF17)^2)</f>
        <v>3.0581107294807321E-3</v>
      </c>
      <c r="AP17" s="148">
        <f t="shared" ref="AP17:AP23" si="64">ThU_Alter_Kombi(AN17,U17)</f>
        <v>610.32759999999996</v>
      </c>
      <c r="AQ17" s="148" t="e">
        <f t="shared" ref="AQ17:AQ23" si="65">Montealter(AN17,AO17,U17,V17)</f>
        <v>#VALUE!</v>
      </c>
      <c r="AR17" s="148" t="e">
        <f t="shared" ref="AR17:AR23" si="66">(AQ17/AP17)*100</f>
        <v>#VALUE!</v>
      </c>
      <c r="AS17" s="156">
        <f t="shared" ref="AS17:AS23" si="67">Z17/Q17</f>
        <v>1.8508200199151358E-5</v>
      </c>
      <c r="AT17" s="156">
        <f t="shared" ref="AT17:AT23" si="68">AS17*SQRT((Y17/X17)^2+(P17/O17)^2)</f>
        <v>1.6628034236550149E-7</v>
      </c>
      <c r="AU17" s="148">
        <v>0.75</v>
      </c>
      <c r="AV17" s="148">
        <f t="shared" ref="AV17:AV23" si="69">AU17/2</f>
        <v>0.375</v>
      </c>
      <c r="AW17" s="148">
        <f t="shared" ref="AW17:AW23" si="70">marincorr_age(AN17,U17,AS17,AU17)</f>
        <v>610.3261</v>
      </c>
      <c r="AX17" s="158">
        <f t="shared" ref="AX17:AX23" si="71">marincorr_age_error(AN17, AO17, U17, V17, AS17, AT17, AU17, AV17)</f>
        <v>270.70836174620001</v>
      </c>
      <c r="AY17" s="158">
        <f t="shared" ref="AY17:AY23" si="72">SQRT(((AU17*EXP(-0.0000091577*AW17*1000))/(0.0000091577*(EXP(-0.0000091577*AW17*1000)+(AJ17/1000)*EXP(-(0.0000091577-0.0000028263)*AW17*1000)-AS17*AU17*EXP(-0.0000091577*AW17*1000))))^2*AT17^2+((AS17*EXP(-0.0000091577*AW17*1000))/(0.0000091577*(EXP(-0.0000091577*AW17*1000)+(AJ17/1000)*EXP(-(0.0000091577-0.0000028263)*AW17*1000)-AS17*AU17*EXP(-0.0000091577*AW17*1000))))^2*AV17^2+((0.0000091577/(0.0000091577-0.0000028263))*(EXP(-(0.0000091577-0.0000028263)*AW17*1000)-1)/(0.0000091577*(EXP(-0.0000091577*AW17*1000)+(AJ17/1000)*EXP(-(0.0000091577-0.0000028263)*AW17*1000)-AS17*AU17*EXP(-0.0000091577*AW17*1000))))^2*T17^2+(1/(0.0000091577*(EXP(-0.0000091577*AW17*1000)+(AJ17/1000)*EXP(-(0.0000091577-0.0000028263)*AW17*1000)-AS17*AU17*EXP(-0.0000091577*AW17*1000))))^2*AO17^2)/1000</f>
        <v>134.46961369301448</v>
      </c>
      <c r="AZ17" s="148" t="str">
        <f>Input!B17</f>
        <v>Hu1-13</v>
      </c>
      <c r="BA17" s="159">
        <f>Input!E17</f>
        <v>0</v>
      </c>
      <c r="BB17" s="148">
        <f t="shared" ref="BB17:BB23" si="73">((U17-1)*EXP(0.0000028263*AW17*1000))*1000</f>
        <v>-0.23975991938526187</v>
      </c>
      <c r="BC17" s="154">
        <f t="shared" ref="BC17:BC23" si="74">SQRT((EXP(0.0000028263*AW17*1000)*V17)^2+((U17-1)*0.0000028263*EXP(0.0000028263*AW17*1000)*AX17*1000)^2)*1000</f>
        <v>13.631170940045365</v>
      </c>
      <c r="BD17" s="148">
        <f t="shared" ref="BD17:BD23" si="75">AW17*1000-58</f>
        <v>610268.1</v>
      </c>
      <c r="BE17" s="160">
        <f t="shared" ref="BE17:BE23" si="76">AY17/2*1000</f>
        <v>67234.806846507243</v>
      </c>
      <c r="BF17" s="161">
        <f t="shared" ref="BF17:BF23" si="77">AY17/AW17*100</f>
        <v>22.03242065070042</v>
      </c>
      <c r="BG17" s="162"/>
      <c r="BH17" s="162"/>
      <c r="BI17" s="162"/>
      <c r="BJ17" s="162"/>
      <c r="BK17" s="162"/>
      <c r="BL17" s="162"/>
      <c r="BM17" s="163"/>
      <c r="BN17" s="164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2"/>
      <c r="DC17" s="162"/>
      <c r="DD17" s="162"/>
      <c r="DE17" s="162"/>
    </row>
    <row r="18" spans="1:109" ht="15" customHeight="1" x14ac:dyDescent="0.2">
      <c r="A18" s="9">
        <f>Input!A18</f>
        <v>10522</v>
      </c>
      <c r="B18" s="9" t="str">
        <f>Input!B18</f>
        <v>CH-8-133</v>
      </c>
      <c r="C18" s="9">
        <f>Input!O18</f>
        <v>0.41313343968554189</v>
      </c>
      <c r="D18" s="9">
        <f>C18*Input!P18/100</f>
        <v>2.3327535991613949E-3</v>
      </c>
      <c r="E18" s="11">
        <f>Input!M18</f>
        <v>0.58760622754548542</v>
      </c>
      <c r="F18" s="12">
        <f>E18*Input!N18/100</f>
        <v>6.3064100775909595E-5</v>
      </c>
      <c r="G18" s="13">
        <f t="shared" si="52"/>
        <v>81.019146653971532</v>
      </c>
      <c r="H18" s="12">
        <f>G18*Input!L18/100</f>
        <v>8.6556078564681751E-3</v>
      </c>
      <c r="I18" s="9">
        <v>0.3</v>
      </c>
      <c r="J18" s="21">
        <f>(((C18*$G$4*0.000000001*Input!G18*(234/233))-(I18*0.000000000000001))/Input!F18)*1000000000000</f>
        <v>14.077727849583148</v>
      </c>
      <c r="K18" s="9">
        <f>J18*Input!P18/100</f>
        <v>7.948974146011005E-2</v>
      </c>
      <c r="L18" s="14">
        <f t="shared" si="53"/>
        <v>0.19468474318459023</v>
      </c>
      <c r="M18" s="22">
        <f>L18*Input!P18/100</f>
        <v>1.0992853440073597E-3</v>
      </c>
      <c r="N18" s="9">
        <v>5.0000000000000001E-3</v>
      </c>
      <c r="O18" s="21">
        <f>(((G18*$D$4*0.000000001*Input!G18*(238/236))-(N18*0.000000001))/Input!F18)*1000000</f>
        <v>0.27811251402959708</v>
      </c>
      <c r="P18" s="9">
        <f>O18*Input!N18/100</f>
        <v>2.9848076466218912E-5</v>
      </c>
      <c r="Q18" s="23">
        <f t="shared" si="54"/>
        <v>0.20749951861711577</v>
      </c>
      <c r="R18" s="24">
        <f>Q18*Input!N18/100</f>
        <v>2.2269625370860409E-5</v>
      </c>
      <c r="S18" s="65">
        <f>Input!S18*$G$6/0.000000000155125</f>
        <v>0.93587517290318545</v>
      </c>
      <c r="T18" s="9">
        <f>S18*Input!T18/100</f>
        <v>4.0229989617587749E-3</v>
      </c>
      <c r="U18" s="9">
        <f>S18*1/((U17+U19)/2)</f>
        <v>0.936300494026022</v>
      </c>
      <c r="V18" s="9">
        <f>U18*Input!T18/100</f>
        <v>4.024827268017052E-3</v>
      </c>
      <c r="W18" s="3">
        <v>3.0000000000000001E-3</v>
      </c>
      <c r="X18" s="21">
        <f>((($L$4*0.000000001*Input!G18/Input!W18*(232/229))-(W18*0.000000001))/Input!F18)*1000000000</f>
        <v>8.072734832825075E-2</v>
      </c>
      <c r="Y18" s="21">
        <f>X18*Input!X18/100</f>
        <v>2.4381874801480331E-4</v>
      </c>
      <c r="Z18" s="21">
        <f t="shared" si="55"/>
        <v>1.9711308615377358E-5</v>
      </c>
      <c r="AA18" s="21">
        <f>Z18*Input!X18/100</f>
        <v>5.9533561895192909E-8</v>
      </c>
      <c r="AB18" s="14">
        <v>0.05</v>
      </c>
      <c r="AC18" s="14">
        <v>0.9</v>
      </c>
      <c r="AD18" s="21">
        <f>(((Input!G18*$L$4*0.000000001*Input!U18*(230/229))-((AB18*0.000000000000001)+(Input!G18*AC18*0.000000000000001)))/Input!F18)*1000000000000</f>
        <v>0.33627662167866956</v>
      </c>
      <c r="AE18" s="21">
        <f>AD18*Input!V18/100</f>
        <v>3.8759577508491777E-3</v>
      </c>
      <c r="AF18" s="191">
        <f t="shared" si="56"/>
        <v>1.5330354734610131E-2</v>
      </c>
      <c r="AG18" s="21">
        <f>AF18*Input!V18/100</f>
        <v>1.7669919175546599E-4</v>
      </c>
      <c r="AH18" s="9">
        <f t="shared" si="57"/>
        <v>777.74413833947483</v>
      </c>
      <c r="AI18" s="3">
        <f t="shared" si="58"/>
        <v>9.2670106704992072</v>
      </c>
      <c r="AJ18" s="22">
        <f t="shared" si="59"/>
        <v>-63.699505973977999</v>
      </c>
      <c r="AK18" s="3">
        <f t="shared" si="60"/>
        <v>4.0248272680170523</v>
      </c>
      <c r="AL18" s="3">
        <f t="shared" si="61"/>
        <v>7.388139903542694E-2</v>
      </c>
      <c r="AM18" s="3">
        <f t="shared" si="62"/>
        <v>8.5160126064389157E-4</v>
      </c>
      <c r="AN18" s="9">
        <f>AL18*1/((AN17+AN19)/2)</f>
        <v>7.4081972718956363E-2</v>
      </c>
      <c r="AO18" s="21">
        <f t="shared" si="63"/>
        <v>8.5391319306498369E-4</v>
      </c>
      <c r="AP18" s="58">
        <f t="shared" si="64"/>
        <v>9.0090000000000003</v>
      </c>
      <c r="AQ18" s="58">
        <f t="shared" si="65"/>
        <v>0.1207</v>
      </c>
      <c r="AR18" s="58">
        <f t="shared" si="66"/>
        <v>1.3397713397713398</v>
      </c>
      <c r="AS18" s="67">
        <f t="shared" si="67"/>
        <v>9.4994478766715826E-5</v>
      </c>
      <c r="AT18" s="67">
        <f t="shared" si="68"/>
        <v>2.8709048016535757E-7</v>
      </c>
      <c r="AU18" s="58">
        <v>0.75</v>
      </c>
      <c r="AV18" s="58">
        <f t="shared" si="69"/>
        <v>0.375</v>
      </c>
      <c r="AW18" s="58">
        <f t="shared" si="70"/>
        <v>9.0007000000000001</v>
      </c>
      <c r="AX18" s="57">
        <f t="shared" si="71"/>
        <v>0.11502961640000001</v>
      </c>
      <c r="AY18" s="47">
        <f t="shared" si="72"/>
        <v>0.11588027859216474</v>
      </c>
      <c r="AZ18" s="9" t="str">
        <f>Input!B18</f>
        <v>CH-8-133</v>
      </c>
      <c r="BA18" s="48">
        <f>Input!E18</f>
        <v>133</v>
      </c>
      <c r="BB18" s="58">
        <f t="shared" si="73"/>
        <v>-65.340723923810671</v>
      </c>
      <c r="BC18" s="22">
        <f t="shared" si="74"/>
        <v>4.1285816045530153</v>
      </c>
      <c r="BD18" s="9">
        <f t="shared" si="75"/>
        <v>8942.7000000000007</v>
      </c>
      <c r="BE18" s="49">
        <f t="shared" si="76"/>
        <v>57.940139296082371</v>
      </c>
      <c r="BF18" s="89">
        <f t="shared" si="77"/>
        <v>1.2874585153617466</v>
      </c>
      <c r="BG18" s="85"/>
      <c r="BH18" s="85"/>
      <c r="BI18" s="85"/>
      <c r="BJ18" s="85"/>
      <c r="BK18" s="85"/>
      <c r="BL18" s="85"/>
      <c r="BM18" s="90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</row>
    <row r="19" spans="1:109" s="165" customFormat="1" ht="15" customHeight="1" x14ac:dyDescent="0.2">
      <c r="A19" s="148">
        <f>Input!A19</f>
        <v>10368</v>
      </c>
      <c r="B19" s="148" t="str">
        <f>Input!B19</f>
        <v>Hu1-13</v>
      </c>
      <c r="C19" s="148">
        <f>Input!O19</f>
        <v>2.2615123382837488</v>
      </c>
      <c r="D19" s="148">
        <f>C19*Input!P19/100</f>
        <v>4.0668667931098794E-2</v>
      </c>
      <c r="E19" s="149">
        <f>Input!M19</f>
        <v>3.0123100207415874</v>
      </c>
      <c r="F19" s="150">
        <f>E19*Input!N19/100</f>
        <v>7.542686041513097E-4</v>
      </c>
      <c r="G19" s="151">
        <f t="shared" si="52"/>
        <v>415.33730565985007</v>
      </c>
      <c r="H19" s="150">
        <f>G19*Input!L19/100</f>
        <v>3.5194276814272479E-2</v>
      </c>
      <c r="I19" s="148">
        <v>0</v>
      </c>
      <c r="J19" s="152">
        <f>(((C19*$G$4*0.000000001*Input!G19*(234/233))-(I19*0.000000000000001))/Input!F19)*1000000000000</f>
        <v>740.82358035757352</v>
      </c>
      <c r="K19" s="148">
        <f>J19*Input!P19/100</f>
        <v>13.32219492021612</v>
      </c>
      <c r="L19" s="153">
        <f t="shared" si="53"/>
        <v>10.245051618274715</v>
      </c>
      <c r="M19" s="154">
        <f>L19*Input!P19/100</f>
        <v>0.18423627196160972</v>
      </c>
      <c r="N19" s="148">
        <v>0</v>
      </c>
      <c r="O19" s="152">
        <f>(((G19*$D$4*0.000000001*Input!G19*(238/236))-(N19*0.000000001))/Input!F19)*1000000</f>
        <v>13.705466814067108</v>
      </c>
      <c r="P19" s="148">
        <f>O19*Input!N19/100</f>
        <v>3.4317859887952455E-3</v>
      </c>
      <c r="Q19" s="155">
        <f t="shared" si="54"/>
        <v>10.22563754912205</v>
      </c>
      <c r="R19" s="156">
        <f>Q19*Input!N19/100</f>
        <v>2.5604527115820263E-3</v>
      </c>
      <c r="S19" s="154">
        <f>Input!S19*$G$6/0.000000000155125</f>
        <v>0.99913420611831394</v>
      </c>
      <c r="T19" s="148">
        <f>S19*Input!T19/100</f>
        <v>2.5345823103742359E-3</v>
      </c>
      <c r="U19" s="154">
        <f>S19</f>
        <v>0.99913420611831394</v>
      </c>
      <c r="V19" s="148">
        <f>U19*Input!T19/100</f>
        <v>2.5345823103742359E-3</v>
      </c>
      <c r="W19" s="157">
        <v>0</v>
      </c>
      <c r="X19" s="152">
        <f>((($L$4*0.000000001*Input!G19/Input!W19*(232/229))-(W19*0.000000001))/Input!F19)*1000000000</f>
        <v>0.77937034484064138</v>
      </c>
      <c r="Y19" s="152">
        <f>X19*Input!X19/100</f>
        <v>5.4293958216867109E-3</v>
      </c>
      <c r="Z19" s="152">
        <f t="shared" si="55"/>
        <v>1.9029993813696026E-4</v>
      </c>
      <c r="AA19" s="152">
        <f>Z19*Input!X19/100</f>
        <v>1.3257031087054174E-6</v>
      </c>
      <c r="AB19" s="153">
        <v>0</v>
      </c>
      <c r="AC19" s="153">
        <v>0.9</v>
      </c>
      <c r="AD19" s="152">
        <f>(((Input!G19*$L$4*0.000000001*Input!U19*(230/229))-((AB19*0.000000000000001)+(Input!G19*AC19*0.000000000000001)))/Input!F19)*1000000000000</f>
        <v>223.94033211434299</v>
      </c>
      <c r="AE19" s="152">
        <f>AD19*Input!V19/100</f>
        <v>0.91760349888373338</v>
      </c>
      <c r="AF19" s="152">
        <f t="shared" si="56"/>
        <v>10.209109136286557</v>
      </c>
      <c r="AG19" s="152">
        <f>AF19*Input!V19/100</f>
        <v>4.1832188849122619E-2</v>
      </c>
      <c r="AH19" s="148">
        <f t="shared" si="57"/>
        <v>53647.464293650934</v>
      </c>
      <c r="AI19" s="157">
        <f t="shared" si="58"/>
        <v>433.58421379782794</v>
      </c>
      <c r="AJ19" s="154">
        <f t="shared" si="59"/>
        <v>-0.86579388168606108</v>
      </c>
      <c r="AK19" s="157">
        <f t="shared" si="60"/>
        <v>2.534582310374236</v>
      </c>
      <c r="AL19" s="157">
        <f t="shared" si="61"/>
        <v>0.99838363009092645</v>
      </c>
      <c r="AM19" s="157">
        <f t="shared" si="62"/>
        <v>4.0985437322774484E-3</v>
      </c>
      <c r="AN19" s="148">
        <f>AF19/Q19</f>
        <v>0.99838363009092645</v>
      </c>
      <c r="AO19" s="152">
        <f t="shared" si="63"/>
        <v>4.0985437322774484E-3</v>
      </c>
      <c r="AP19" s="148">
        <f t="shared" si="64"/>
        <v>863.07349999999997</v>
      </c>
      <c r="AQ19" s="148" t="e">
        <f t="shared" si="65"/>
        <v>#VALUE!</v>
      </c>
      <c r="AR19" s="148" t="e">
        <f t="shared" si="66"/>
        <v>#VALUE!</v>
      </c>
      <c r="AS19" s="156">
        <f t="shared" si="67"/>
        <v>1.8610080517991661E-5</v>
      </c>
      <c r="AT19" s="156">
        <f t="shared" si="68"/>
        <v>1.2972875097096705E-7</v>
      </c>
      <c r="AU19" s="148">
        <v>0.75</v>
      </c>
      <c r="AV19" s="148">
        <f t="shared" si="69"/>
        <v>0.375</v>
      </c>
      <c r="AW19" s="148">
        <f t="shared" si="70"/>
        <v>863.07190000000003</v>
      </c>
      <c r="AX19" s="158">
        <f t="shared" si="71"/>
        <v>325.42669381550002</v>
      </c>
      <c r="AY19" s="158">
        <f t="shared" si="72"/>
        <v>1638.9495318243228</v>
      </c>
      <c r="AZ19" s="148" t="str">
        <f>Input!B19</f>
        <v>Hu1-13</v>
      </c>
      <c r="BA19" s="159">
        <f>Input!E19</f>
        <v>0</v>
      </c>
      <c r="BB19" s="148">
        <f t="shared" si="73"/>
        <v>-9.9263387121247213</v>
      </c>
      <c r="BC19" s="154">
        <f t="shared" si="74"/>
        <v>30.459475693221428</v>
      </c>
      <c r="BD19" s="148">
        <f t="shared" si="75"/>
        <v>863013.9</v>
      </c>
      <c r="BE19" s="160">
        <f t="shared" si="76"/>
        <v>819474.76591216144</v>
      </c>
      <c r="BF19" s="161">
        <f t="shared" si="77"/>
        <v>189.89721850802033</v>
      </c>
      <c r="BG19" s="162"/>
      <c r="BH19" s="162"/>
      <c r="BI19" s="162"/>
      <c r="BJ19" s="162"/>
      <c r="BK19" s="162"/>
      <c r="BL19" s="162"/>
      <c r="BM19" s="166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2"/>
      <c r="DC19" s="162"/>
      <c r="DD19" s="162"/>
      <c r="DE19" s="162"/>
    </row>
    <row r="20" spans="1:109" ht="15" customHeight="1" x14ac:dyDescent="0.2">
      <c r="A20" s="9">
        <f>Input!A20</f>
        <v>10525</v>
      </c>
      <c r="B20" s="9" t="str">
        <f>Input!B20</f>
        <v>CH-8-Top</v>
      </c>
      <c r="C20" s="9">
        <f>Input!O20</f>
        <v>0.34693641144141979</v>
      </c>
      <c r="D20" s="9">
        <f>C20*Input!P20/100</f>
        <v>1.479172701262275E-3</v>
      </c>
      <c r="E20" s="11">
        <f>Input!M20</f>
        <v>0.49528229561854381</v>
      </c>
      <c r="F20" s="12">
        <f>E20*Input!N20/100</f>
        <v>3.6212349062914822E-5</v>
      </c>
      <c r="G20" s="13">
        <f t="shared" si="52"/>
        <v>68.289522919884817</v>
      </c>
      <c r="H20" s="12">
        <f>G20*Input!L20/100</f>
        <v>5.4358317405331733E-3</v>
      </c>
      <c r="I20" s="9">
        <v>0.3</v>
      </c>
      <c r="J20" s="21">
        <f>(((C20*$G$4*0.000000001*Input!G20*(234/233))-(I20*0.000000000000001))/Input!F20)*1000000000000</f>
        <v>11.658984679064249</v>
      </c>
      <c r="K20" s="9">
        <f>J20*Input!P20/100</f>
        <v>4.9708394083100932E-2</v>
      </c>
      <c r="L20" s="14">
        <f t="shared" si="53"/>
        <v>0.16123528329920844</v>
      </c>
      <c r="M20" s="22">
        <f>L20*Input!P20/100</f>
        <v>6.8743095757981042E-4</v>
      </c>
      <c r="N20" s="9">
        <v>5.0000000000000001E-3</v>
      </c>
      <c r="O20" s="21">
        <f>(((G20*$D$4*0.000000001*Input!G20*(238/236))-(N20*0.000000001))/Input!F20)*1000000</f>
        <v>0.23118436830566028</v>
      </c>
      <c r="P20" s="9">
        <f>O20*Input!N20/100</f>
        <v>1.6902944274474461E-5</v>
      </c>
      <c r="Q20" s="23">
        <f t="shared" si="54"/>
        <v>0.17248646758168318</v>
      </c>
      <c r="R20" s="24">
        <f>Q20*Input!N20/100</f>
        <v>1.2611272859847391E-5</v>
      </c>
      <c r="S20" s="65">
        <f>Input!S20*$G$6/0.000000000155125</f>
        <v>0.93220771545468695</v>
      </c>
      <c r="T20" s="9">
        <f>S20*Input!T20/100</f>
        <v>2.3990981542623777E-3</v>
      </c>
      <c r="U20" s="9">
        <f>S20*1/((U19+U21)/2)</f>
        <v>0.93293847524226281</v>
      </c>
      <c r="V20" s="9">
        <f>U20*Input!T20/100</f>
        <v>2.4009788128629425E-3</v>
      </c>
      <c r="W20" s="3">
        <v>3.0000000000000001E-3</v>
      </c>
      <c r="X20" s="21">
        <f>((($L$4*0.000000001*Input!G20/Input!W20*(232/229))-(W20*0.000000001))/Input!F20)*1000000000</f>
        <v>0.12342174729505823</v>
      </c>
      <c r="Y20" s="21">
        <f>X20*Input!X20/100</f>
        <v>2.1023413327133061E-4</v>
      </c>
      <c r="Z20" s="21">
        <f t="shared" si="55"/>
        <v>3.0136059231003404E-5</v>
      </c>
      <c r="AA20" s="21">
        <f>Z20*Input!X20/100</f>
        <v>5.133315992924011E-8</v>
      </c>
      <c r="AB20" s="14">
        <v>0.05</v>
      </c>
      <c r="AC20" s="14">
        <v>0.9</v>
      </c>
      <c r="AD20" s="21">
        <f>(((Input!G20*$L$4*0.000000001*Input!U20*(230/229))-((AB20*0.000000000000001)+(Input!G20*AC20*0.000000000000001)))/Input!F20)*1000000000000</f>
        <v>0.28231410210132724</v>
      </c>
      <c r="AE20" s="21">
        <f>AD20*Input!V20/100</f>
        <v>1.6988187323387065E-3</v>
      </c>
      <c r="AF20" s="191">
        <f t="shared" si="56"/>
        <v>1.2870283132354955E-2</v>
      </c>
      <c r="AG20" s="21">
        <f>AF20*Input!V20/100</f>
        <v>7.744663802837604E-5</v>
      </c>
      <c r="AH20" s="9">
        <f t="shared" si="57"/>
        <v>427.07253240046236</v>
      </c>
      <c r="AI20" s="3">
        <f t="shared" si="58"/>
        <v>2.6708782160829649</v>
      </c>
      <c r="AJ20" s="22">
        <f t="shared" si="59"/>
        <v>-67.061524757737189</v>
      </c>
      <c r="AK20" s="3">
        <f t="shared" si="60"/>
        <v>2.4009788128629426</v>
      </c>
      <c r="AL20" s="3">
        <f t="shared" si="61"/>
        <v>7.4616190549905412E-2</v>
      </c>
      <c r="AM20" s="3">
        <f t="shared" si="62"/>
        <v>4.4903438329154316E-4</v>
      </c>
      <c r="AN20" s="9">
        <f>AL20*1/((AN19+AN21)/2)</f>
        <v>7.4834643842465784E-2</v>
      </c>
      <c r="AO20" s="21">
        <f t="shared" si="63"/>
        <v>4.5034901807495848E-4</v>
      </c>
      <c r="AP20" s="58">
        <f t="shared" si="64"/>
        <v>9.1393000000000004</v>
      </c>
      <c r="AQ20" s="58">
        <f t="shared" si="65"/>
        <v>6.3500000000000001E-2</v>
      </c>
      <c r="AR20" s="58">
        <f t="shared" si="66"/>
        <v>0.69480157123630915</v>
      </c>
      <c r="AS20" s="67">
        <f t="shared" si="67"/>
        <v>1.7471549886504623E-4</v>
      </c>
      <c r="AT20" s="67">
        <f t="shared" si="68"/>
        <v>2.9788091252171723E-7</v>
      </c>
      <c r="AU20" s="58">
        <v>0.75</v>
      </c>
      <c r="AV20" s="58">
        <f t="shared" si="69"/>
        <v>0.375</v>
      </c>
      <c r="AW20" s="58">
        <f t="shared" si="70"/>
        <v>9.1239000000000008</v>
      </c>
      <c r="AX20" s="57">
        <f t="shared" si="71"/>
        <v>6.21526045E-2</v>
      </c>
      <c r="AY20" s="47">
        <f t="shared" si="72"/>
        <v>6.3031948668367324E-2</v>
      </c>
      <c r="AZ20" s="9" t="str">
        <f>Input!B20</f>
        <v>CH-8-Top</v>
      </c>
      <c r="BA20" s="48">
        <f>Input!E20</f>
        <v>1</v>
      </c>
      <c r="BB20" s="58">
        <f t="shared" si="73"/>
        <v>-68.813321769505478</v>
      </c>
      <c r="BC20" s="22">
        <f t="shared" si="74"/>
        <v>2.4637274031043788</v>
      </c>
      <c r="BD20" s="9">
        <f t="shared" si="75"/>
        <v>9065.9000000000015</v>
      </c>
      <c r="BE20" s="49">
        <f t="shared" si="76"/>
        <v>31.515974334183664</v>
      </c>
      <c r="BF20" s="89">
        <f t="shared" si="77"/>
        <v>0.6908443611653714</v>
      </c>
      <c r="BG20" s="85"/>
      <c r="BH20" s="85"/>
      <c r="BI20" s="85"/>
      <c r="BJ20" s="85"/>
      <c r="BK20" s="85"/>
      <c r="BL20" s="85"/>
      <c r="BM20" s="90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</row>
    <row r="21" spans="1:109" s="165" customFormat="1" ht="15" customHeight="1" x14ac:dyDescent="0.2">
      <c r="A21" s="148">
        <f>Input!A21</f>
        <v>10368</v>
      </c>
      <c r="B21" s="148" t="str">
        <f>Input!B21</f>
        <v>Hu1-13</v>
      </c>
      <c r="C21" s="148">
        <f>Input!O21</f>
        <v>2.2449956998519989</v>
      </c>
      <c r="D21" s="148">
        <f>C21*Input!P21/100</f>
        <v>3.4890730719324949E-2</v>
      </c>
      <c r="E21" s="149">
        <f>Input!M21</f>
        <v>3.0137531875737968</v>
      </c>
      <c r="F21" s="150">
        <f>E21*Input!N21/100</f>
        <v>5.6774367110247513E-4</v>
      </c>
      <c r="G21" s="151">
        <f t="shared" si="52"/>
        <v>415.53628950267512</v>
      </c>
      <c r="H21" s="150">
        <f>G21*Input!L21/100</f>
        <v>4.0245589002272014E-2</v>
      </c>
      <c r="I21" s="148">
        <v>0</v>
      </c>
      <c r="J21" s="152">
        <f>(((C21*$G$4*0.000000001*Input!G21*(234/233))-(I21*0.000000000000001))/Input!F21)*1000000000000</f>
        <v>735.41307915828918</v>
      </c>
      <c r="K21" s="148">
        <f>J21*Input!P21/100</f>
        <v>11.429464971390836</v>
      </c>
      <c r="L21" s="153">
        <f t="shared" si="53"/>
        <v>10.170228319533805</v>
      </c>
      <c r="M21" s="154">
        <f>L21*Input!P21/100</f>
        <v>0.15806119257791892</v>
      </c>
      <c r="N21" s="148">
        <v>0</v>
      </c>
      <c r="O21" s="152">
        <f>(((G21*$D$4*0.000000001*Input!G21*(238/236))-(N21*0.000000001))/Input!F21)*1000000</f>
        <v>13.712032962634092</v>
      </c>
      <c r="P21" s="148">
        <f>O21*Input!N21/100</f>
        <v>2.5831312147864471E-3</v>
      </c>
      <c r="Q21" s="155">
        <f t="shared" si="54"/>
        <v>10.230536547182497</v>
      </c>
      <c r="R21" s="156">
        <f>Q21*Input!N21/100</f>
        <v>1.9272720807377681E-3</v>
      </c>
      <c r="S21" s="154">
        <f>Input!S21*$G$6/0.000000000155125</f>
        <v>0.99929921729176463</v>
      </c>
      <c r="T21" s="148">
        <f>S21*Input!T21/100</f>
        <v>2.5783619552932745E-3</v>
      </c>
      <c r="U21" s="154">
        <f>S21</f>
        <v>0.99929921729176463</v>
      </c>
      <c r="V21" s="148">
        <f>U21*Input!T21/100</f>
        <v>2.5783619552932745E-3</v>
      </c>
      <c r="W21" s="157">
        <v>0</v>
      </c>
      <c r="X21" s="152">
        <f>((($L$4*0.000000001*Input!G21/Input!W21*(232/229))-(W21*0.000000001))/Input!F21)*1000000000</f>
        <v>0.76450468595273202</v>
      </c>
      <c r="Y21" s="152">
        <f>X21*Input!X21/100</f>
        <v>8.3186508462198879E-3</v>
      </c>
      <c r="Z21" s="152">
        <f t="shared" si="55"/>
        <v>1.866701695866663E-4</v>
      </c>
      <c r="AA21" s="152">
        <f>Z21*Input!X21/100</f>
        <v>2.031176515629809E-6</v>
      </c>
      <c r="AB21" s="153">
        <v>0</v>
      </c>
      <c r="AC21" s="153">
        <v>0.9</v>
      </c>
      <c r="AD21" s="152">
        <f>(((Input!G21*$L$4*0.000000001*Input!U21*(230/229))-((AB21*0.000000000000001)+(Input!G21*AC21*0.000000000000001)))/Input!F21)*1000000000000</f>
        <v>223.46290650607426</v>
      </c>
      <c r="AE21" s="152">
        <f>AD21*Input!V21/100</f>
        <v>0.71121923689081679</v>
      </c>
      <c r="AF21" s="152">
        <f t="shared" si="56"/>
        <v>10.187344007632623</v>
      </c>
      <c r="AG21" s="152">
        <f>AF21*Input!V21/100</f>
        <v>3.2423435031512765E-2</v>
      </c>
      <c r="AH21" s="148">
        <f t="shared" si="57"/>
        <v>54574.033066932498</v>
      </c>
      <c r="AI21" s="157">
        <f t="shared" si="58"/>
        <v>618.70683802615486</v>
      </c>
      <c r="AJ21" s="154">
        <f t="shared" si="59"/>
        <v>-0.70078270823537014</v>
      </c>
      <c r="AK21" s="157">
        <f t="shared" si="60"/>
        <v>2.5783619552932744</v>
      </c>
      <c r="AL21" s="157">
        <f t="shared" si="61"/>
        <v>0.99577807680460617</v>
      </c>
      <c r="AM21" s="157">
        <f t="shared" si="62"/>
        <v>3.1748268333682524E-3</v>
      </c>
      <c r="AN21" s="148">
        <f>AF21/Q21</f>
        <v>0.99577807680460617</v>
      </c>
      <c r="AO21" s="152">
        <f t="shared" si="63"/>
        <v>3.1748268333682524E-3</v>
      </c>
      <c r="AP21" s="148">
        <f t="shared" si="64"/>
        <v>626.36210000000005</v>
      </c>
      <c r="AQ21" s="148" t="e">
        <f t="shared" si="65"/>
        <v>#VALUE!</v>
      </c>
      <c r="AR21" s="148" t="e">
        <f t="shared" si="66"/>
        <v>#VALUE!</v>
      </c>
      <c r="AS21" s="156">
        <f t="shared" si="67"/>
        <v>1.8246371412267276E-5</v>
      </c>
      <c r="AT21" s="156">
        <f t="shared" si="68"/>
        <v>1.9857031888881213E-7</v>
      </c>
      <c r="AU21" s="148">
        <v>0.75</v>
      </c>
      <c r="AV21" s="148">
        <f t="shared" si="69"/>
        <v>0.375</v>
      </c>
      <c r="AW21" s="148">
        <f t="shared" si="70"/>
        <v>626.36059999999998</v>
      </c>
      <c r="AX21" s="158">
        <f t="shared" si="71"/>
        <v>290.4742808474</v>
      </c>
      <c r="AY21" s="158">
        <f t="shared" si="72"/>
        <v>164.56801434096039</v>
      </c>
      <c r="AZ21" s="148" t="str">
        <f>Input!B21</f>
        <v>Hu1-13</v>
      </c>
      <c r="BA21" s="159">
        <f>Input!E21</f>
        <v>0</v>
      </c>
      <c r="BB21" s="148">
        <f t="shared" si="73"/>
        <v>-4.1153568504331846</v>
      </c>
      <c r="BC21" s="154">
        <f t="shared" si="74"/>
        <v>15.513827416494655</v>
      </c>
      <c r="BD21" s="148">
        <f t="shared" si="75"/>
        <v>626302.6</v>
      </c>
      <c r="BE21" s="160">
        <f t="shared" si="76"/>
        <v>82284.007170480196</v>
      </c>
      <c r="BF21" s="161">
        <f t="shared" si="77"/>
        <v>26.273685532097709</v>
      </c>
      <c r="BG21" s="162"/>
      <c r="BH21" s="162"/>
      <c r="BI21" s="162"/>
      <c r="BJ21" s="162"/>
      <c r="BK21" s="162"/>
      <c r="BL21" s="162"/>
      <c r="BM21" s="166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2"/>
      <c r="DC21" s="162"/>
      <c r="DD21" s="162"/>
      <c r="DE21" s="162"/>
    </row>
    <row r="22" spans="1:109" ht="15" customHeight="1" x14ac:dyDescent="0.2">
      <c r="A22" s="9">
        <f>Input!A22</f>
        <v>10524</v>
      </c>
      <c r="B22" s="9" t="str">
        <f>Input!B22</f>
        <v>CH-8-80</v>
      </c>
      <c r="C22" s="9">
        <f>Input!O22</f>
        <v>0.20011158165158019</v>
      </c>
      <c r="D22" s="9">
        <f>C22*Input!P22/100</f>
        <v>1.416854782687822E-3</v>
      </c>
      <c r="E22" s="11">
        <f>Input!M22</f>
        <v>0.28290032610486759</v>
      </c>
      <c r="F22" s="12">
        <f>E22*Input!N22/100</f>
        <v>3.2107934975671757E-5</v>
      </c>
      <c r="G22" s="13">
        <f t="shared" si="52"/>
        <v>39.006296963339146</v>
      </c>
      <c r="H22" s="12">
        <f>G22*Input!L22/100</f>
        <v>7.1276733370420585E-3</v>
      </c>
      <c r="I22" s="9">
        <v>0.3</v>
      </c>
      <c r="J22" s="21">
        <f>(((C22*$G$4*0.000000001*Input!G22*(234/233))-(I22*0.000000000000001))/Input!F22)*1000000000000</f>
        <v>12.416574394921666</v>
      </c>
      <c r="K22" s="9">
        <f>J22*Input!P22/100</f>
        <v>8.7913366487076539E-2</v>
      </c>
      <c r="L22" s="14">
        <f t="shared" si="53"/>
        <v>0.17171219838429125</v>
      </c>
      <c r="M22" s="22">
        <f>L22*Input!P22/100</f>
        <v>1.2157779550722072E-3</v>
      </c>
      <c r="N22" s="9">
        <v>5.0000000000000001E-3</v>
      </c>
      <c r="O22" s="21">
        <f>(((G22*$D$4*0.000000001*Input!G22*(238/236))-(N22*0.000000001))/Input!F22)*1000000</f>
        <v>0.24381895567886477</v>
      </c>
      <c r="P22" s="9">
        <f>O22*Input!N22/100</f>
        <v>2.7672372395467828E-5</v>
      </c>
      <c r="Q22" s="23">
        <f t="shared" si="54"/>
        <v>0.18191312285828407</v>
      </c>
      <c r="R22" s="24">
        <f>Q22*Input!N22/100</f>
        <v>2.0646334348126701E-5</v>
      </c>
      <c r="S22" s="65">
        <f>Input!S22*$G$6/0.000000000155125</f>
        <v>0.93684724025777999</v>
      </c>
      <c r="T22" s="9">
        <f>S22*Input!T22/100</f>
        <v>5.0936053350300152E-3</v>
      </c>
      <c r="U22" s="9">
        <f>S22*1/((U21+U23)/2)</f>
        <v>0.93634553195359271</v>
      </c>
      <c r="V22" s="9">
        <f>U22*Input!T22/100</f>
        <v>5.0908775647116287E-3</v>
      </c>
      <c r="W22" s="3">
        <v>3.0000000000000001E-3</v>
      </c>
      <c r="X22" s="21">
        <f>((($L$4*0.000000001*Input!G22/Input!W22*(232/229))-(W22*0.000000001))/Input!F22)*1000000000</f>
        <v>3.1434363376160339E-2</v>
      </c>
      <c r="Y22" s="21">
        <f>X22*Input!X22/100</f>
        <v>3.1706484858958238E-4</v>
      </c>
      <c r="Z22" s="21">
        <f t="shared" si="55"/>
        <v>7.6753721070580082E-6</v>
      </c>
      <c r="AA22" s="21">
        <f>Z22*Input!X22/100</f>
        <v>7.7418163869629174E-8</v>
      </c>
      <c r="AB22" s="14">
        <v>0.05</v>
      </c>
      <c r="AC22" s="14">
        <v>0.9</v>
      </c>
      <c r="AD22" s="21">
        <f>(((Input!G22*$L$4*0.000000001*Input!U22*(230/229))-((AB22*0.000000000000001)+(Input!G22*AC22*0.000000000000001)))/Input!F22)*1000000000000</f>
        <v>0.29759187299316597</v>
      </c>
      <c r="AE22" s="21">
        <f>AD22*Input!V22/100</f>
        <v>4.9072806846863137E-3</v>
      </c>
      <c r="AF22" s="191">
        <f t="shared" si="56"/>
        <v>1.3566774152625145E-2</v>
      </c>
      <c r="AG22" s="21">
        <f>AF22*Input!V22/100</f>
        <v>2.2371568175925217E-4</v>
      </c>
      <c r="AH22" s="9">
        <f t="shared" si="57"/>
        <v>1767.5721728396213</v>
      </c>
      <c r="AI22" s="3">
        <f t="shared" si="58"/>
        <v>34.167582793099179</v>
      </c>
      <c r="AJ22" s="22">
        <f t="shared" si="59"/>
        <v>-63.654468046407288</v>
      </c>
      <c r="AK22" s="3">
        <f t="shared" si="60"/>
        <v>5.0908775647116284</v>
      </c>
      <c r="AL22" s="3">
        <f t="shared" si="61"/>
        <v>7.4578314854141015E-2</v>
      </c>
      <c r="AM22" s="3">
        <f t="shared" si="62"/>
        <v>1.2298232093861964E-3</v>
      </c>
      <c r="AN22" s="9">
        <f>AL22*1/((AN21+AN23)/2)</f>
        <v>7.4707207008325283E-2</v>
      </c>
      <c r="AO22" s="21">
        <f t="shared" si="63"/>
        <v>1.2319486873221569E-3</v>
      </c>
      <c r="AP22" s="58">
        <f t="shared" si="64"/>
        <v>9.0878999999999994</v>
      </c>
      <c r="AQ22" s="58">
        <f t="shared" si="65"/>
        <v>0.1699</v>
      </c>
      <c r="AR22" s="58">
        <f t="shared" si="66"/>
        <v>1.8695188107263505</v>
      </c>
      <c r="AS22" s="67">
        <f t="shared" si="67"/>
        <v>4.2192514682062599E-5</v>
      </c>
      <c r="AT22" s="67">
        <f t="shared" si="68"/>
        <v>4.2560461548135978E-7</v>
      </c>
      <c r="AU22" s="58">
        <v>0.75</v>
      </c>
      <c r="AV22" s="58">
        <f t="shared" si="69"/>
        <v>0.375</v>
      </c>
      <c r="AW22" s="58">
        <f t="shared" si="70"/>
        <v>9.0841999999999992</v>
      </c>
      <c r="AX22" s="57">
        <f t="shared" si="71"/>
        <v>0.1592349831</v>
      </c>
      <c r="AY22" s="47">
        <f t="shared" si="72"/>
        <v>0.16493335387759675</v>
      </c>
      <c r="AZ22" s="9" t="str">
        <f>Input!B22</f>
        <v>CH-8-80</v>
      </c>
      <c r="BA22" s="48">
        <f>Input!E22</f>
        <v>80</v>
      </c>
      <c r="BB22" s="58">
        <f t="shared" si="73"/>
        <v>-65.309936662440862</v>
      </c>
      <c r="BC22" s="22">
        <f t="shared" si="74"/>
        <v>5.223359264726712</v>
      </c>
      <c r="BD22" s="9">
        <f t="shared" si="75"/>
        <v>9026.1999999999989</v>
      </c>
      <c r="BE22" s="49">
        <f t="shared" si="76"/>
        <v>82.466676938798372</v>
      </c>
      <c r="BF22" s="89">
        <f t="shared" si="77"/>
        <v>1.8156068104796985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65" customFormat="1" ht="15" customHeight="1" x14ac:dyDescent="0.2">
      <c r="A23" s="148">
        <f>Input!A23</f>
        <v>10368</v>
      </c>
      <c r="B23" s="148" t="str">
        <f>Input!B23</f>
        <v>Hu1-13</v>
      </c>
      <c r="C23" s="148">
        <f>Input!O23</f>
        <v>2.2724949190366845</v>
      </c>
      <c r="D23" s="148">
        <f>C23*Input!P23/100</f>
        <v>3.7658031205070636E-2</v>
      </c>
      <c r="E23" s="149">
        <f>Input!M23</f>
        <v>3.0137772540353809</v>
      </c>
      <c r="F23" s="150">
        <f>E23*Input!N23/100</f>
        <v>7.0890451026703718E-4</v>
      </c>
      <c r="G23" s="151">
        <f t="shared" si="52"/>
        <v>415.53960778639828</v>
      </c>
      <c r="H23" s="150">
        <f>G23*Input!L23/100</f>
        <v>3.2295574152308409E-2</v>
      </c>
      <c r="I23" s="148">
        <v>0</v>
      </c>
      <c r="J23" s="152">
        <f>(((C23*$G$4*0.000000001*Input!G23*(234/233))-(I23*0.000000000000001))/Input!F23)*1000000000000</f>
        <v>744.42124138166969</v>
      </c>
      <c r="K23" s="148">
        <f>J23*Input!P23/100</f>
        <v>12.335974044576421</v>
      </c>
      <c r="L23" s="153">
        <f t="shared" si="53"/>
        <v>10.29480465513017</v>
      </c>
      <c r="M23" s="154">
        <f>L23*Input!P23/100</f>
        <v>0.17059755412669422</v>
      </c>
      <c r="N23" s="148">
        <v>0</v>
      </c>
      <c r="O23" s="152">
        <f>(((G23*$D$4*0.000000001*Input!G23*(238/236))-(N23*0.000000001))/Input!F23)*1000000</f>
        <v>13.712142460689835</v>
      </c>
      <c r="P23" s="148">
        <f>O23*Input!N23/100</f>
        <v>3.2253875507194524E-3</v>
      </c>
      <c r="Q23" s="155">
        <f t="shared" si="54"/>
        <v>10.23061824359208</v>
      </c>
      <c r="R23" s="156">
        <f>Q23*Input!N23/100</f>
        <v>2.4064590062160963E-3</v>
      </c>
      <c r="S23" s="154">
        <f>Input!S23*$G$6/0.000000000155125</f>
        <v>1.0017724133981165</v>
      </c>
      <c r="T23" s="148">
        <f>S23*Input!T23/100</f>
        <v>3.2288323442081373E-3</v>
      </c>
      <c r="U23" s="154">
        <f>S23</f>
        <v>1.0017724133981165</v>
      </c>
      <c r="V23" s="148">
        <f>U23*Input!T23/100</f>
        <v>3.2288323442081373E-3</v>
      </c>
      <c r="W23" s="157">
        <v>0</v>
      </c>
      <c r="X23" s="152">
        <f>((($L$4*0.000000001*Input!G23/Input!W23*(232/229))-(W23*0.000000001))/Input!F23)*1000000000</f>
        <v>0.76914276612329668</v>
      </c>
      <c r="Y23" s="152">
        <f>X23*Input!X23/100</f>
        <v>7.4892837167630268E-3</v>
      </c>
      <c r="Z23" s="152">
        <f t="shared" si="55"/>
        <v>1.878026560552311E-4</v>
      </c>
      <c r="AA23" s="152">
        <f>Z23*Input!X23/100</f>
        <v>1.8286687932443232E-6</v>
      </c>
      <c r="AB23" s="153">
        <v>0</v>
      </c>
      <c r="AC23" s="153">
        <v>0.9</v>
      </c>
      <c r="AD23" s="152">
        <f>(((Input!G23*$L$4*0.000000001*Input!U23*(230/229))-((AB23*0.000000000000001)+(Input!G23*AC23*0.000000000000001)))/Input!F23)*1000000000000</f>
        <v>224.58523723816455</v>
      </c>
      <c r="AE23" s="152">
        <f>AD23*Input!V23/100</f>
        <v>0.71472812101634131</v>
      </c>
      <c r="AF23" s="152">
        <f t="shared" si="56"/>
        <v>10.238509408803269</v>
      </c>
      <c r="AG23" s="152">
        <f>AF23*Input!V23/100</f>
        <v>3.2583399878603245E-2</v>
      </c>
      <c r="AH23" s="148">
        <f t="shared" si="57"/>
        <v>54517.3834271663</v>
      </c>
      <c r="AI23" s="157">
        <f t="shared" si="58"/>
        <v>558.47897948312379</v>
      </c>
      <c r="AJ23" s="154">
        <f t="shared" si="59"/>
        <v>1.7724133981165124</v>
      </c>
      <c r="AK23" s="157">
        <f t="shared" si="60"/>
        <v>3.2288323442081373</v>
      </c>
      <c r="AL23" s="157">
        <f t="shared" si="61"/>
        <v>1.0007713282837165</v>
      </c>
      <c r="AM23" s="157">
        <f t="shared" si="62"/>
        <v>3.1935783327638402E-3</v>
      </c>
      <c r="AN23" s="148">
        <f>AF23/Q23</f>
        <v>1.0007713282837165</v>
      </c>
      <c r="AO23" s="152">
        <f t="shared" si="63"/>
        <v>3.1935783327638402E-3</v>
      </c>
      <c r="AP23" s="148">
        <f t="shared" si="64"/>
        <v>692.55809999999997</v>
      </c>
      <c r="AQ23" s="148" t="e">
        <f t="shared" si="65"/>
        <v>#VALUE!</v>
      </c>
      <c r="AR23" s="148" t="e">
        <f t="shared" si="66"/>
        <v>#VALUE!</v>
      </c>
      <c r="AS23" s="156">
        <f t="shared" si="67"/>
        <v>1.8356921505976511E-5</v>
      </c>
      <c r="AT23" s="156">
        <f t="shared" si="68"/>
        <v>1.7879684708177329E-7</v>
      </c>
      <c r="AU23" s="148">
        <v>0.75</v>
      </c>
      <c r="AV23" s="148">
        <f t="shared" si="69"/>
        <v>0.375</v>
      </c>
      <c r="AW23" s="148">
        <f t="shared" si="70"/>
        <v>692.5566</v>
      </c>
      <c r="AX23" s="158">
        <f t="shared" si="71"/>
        <v>319.55200140760002</v>
      </c>
      <c r="AY23" s="158">
        <f t="shared" si="72"/>
        <v>343.66743977238025</v>
      </c>
      <c r="AZ23" s="148" t="str">
        <f>Input!B23</f>
        <v>Hu1-13</v>
      </c>
      <c r="BA23" s="159">
        <f>Input!E23</f>
        <v>0</v>
      </c>
      <c r="BB23" s="148">
        <f t="shared" si="73"/>
        <v>12.549926866647755</v>
      </c>
      <c r="BC23" s="154">
        <f t="shared" si="74"/>
        <v>25.517818168472179</v>
      </c>
      <c r="BD23" s="148">
        <f t="shared" si="75"/>
        <v>692498.6</v>
      </c>
      <c r="BE23" s="160">
        <f t="shared" si="76"/>
        <v>171833.71988619011</v>
      </c>
      <c r="BF23" s="161">
        <f t="shared" si="77"/>
        <v>49.623011284908735</v>
      </c>
      <c r="BG23" s="162"/>
      <c r="BH23" s="162"/>
      <c r="BI23" s="162"/>
      <c r="BJ23" s="162"/>
      <c r="BK23" s="162"/>
      <c r="BL23" s="162"/>
      <c r="BM23" s="166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2"/>
      <c r="DC23" s="162"/>
      <c r="DD23" s="162"/>
      <c r="DE23" s="162"/>
    </row>
    <row r="24" spans="1:109" ht="15" customHeight="1" x14ac:dyDescent="0.2">
      <c r="A24" s="9">
        <f>Input!A24</f>
        <v>10523</v>
      </c>
      <c r="B24" s="9" t="str">
        <f>Input!B24</f>
        <v>CH-8-258</v>
      </c>
      <c r="C24" s="9">
        <f>Input!O24</f>
        <v>0.48897513816671956</v>
      </c>
      <c r="D24" s="9">
        <f>C24*Input!P24/100</f>
        <v>1.6616756733399678E-3</v>
      </c>
      <c r="E24" s="11">
        <f>Input!M24</f>
        <v>0.69748006232692572</v>
      </c>
      <c r="F24" s="12">
        <f>E24*Input!N24/100</f>
        <v>4.8425582125107366E-5</v>
      </c>
      <c r="G24" s="13">
        <f t="shared" ref="G24:G29" si="78">E24*137.88</f>
        <v>96.168550993636515</v>
      </c>
      <c r="H24" s="12">
        <f>G24*Input!L24/100</f>
        <v>7.9415863073548539E-3</v>
      </c>
      <c r="I24" s="9">
        <v>0.3</v>
      </c>
      <c r="J24" s="21">
        <f>(((C24*$G$4*0.000000001*Input!G24*(234/233))-(I24*0.000000000000001))/Input!F24)*1000000000000</f>
        <v>18.618084735525649</v>
      </c>
      <c r="K24" s="9">
        <f>J24*Input!P24/100</f>
        <v>6.3269512239816375E-2</v>
      </c>
      <c r="L24" s="14">
        <f t="shared" ref="L24:L29" si="79">(J24/234)*602200000000*0.0000028263/(365.2425*24*60)</f>
        <v>0.25747457857214362</v>
      </c>
      <c r="M24" s="22">
        <f>L24*Input!P24/100</f>
        <v>8.7497136423103053E-4</v>
      </c>
      <c r="N24" s="9">
        <v>5.0000000000000001E-3</v>
      </c>
      <c r="O24" s="21">
        <f>(((G24*$D$4*0.000000001*Input!G24*(238/236))-(N24*0.000000001))/Input!F24)*1000000</f>
        <v>0.36886666309539556</v>
      </c>
      <c r="P24" s="9">
        <f>O24*Input!N24/100</f>
        <v>2.5610169884064394E-5</v>
      </c>
      <c r="Q24" s="23">
        <f t="shared" ref="Q24:Q29" si="80">(O24/238.05)*602200000000000000*0.00000000015512/(365.2425*24*60)</f>
        <v>0.27521111480100813</v>
      </c>
      <c r="R24" s="24">
        <f>Q24*Input!N24/100</f>
        <v>1.9107726745731355E-5</v>
      </c>
      <c r="S24" s="65">
        <f>Input!S24*$G$6/0.000000000155125</f>
        <v>0.93107449492774186</v>
      </c>
      <c r="T24" s="9">
        <f>S24*Input!T24/100</f>
        <v>2.2346028523279634E-3</v>
      </c>
      <c r="U24" s="9">
        <f>S24*1/((U23+U25)/2)</f>
        <v>0.92984608695434612</v>
      </c>
      <c r="V24" s="9">
        <f>U24*Input!T24/100</f>
        <v>2.2316546414424469E-3</v>
      </c>
      <c r="W24" s="3">
        <v>3.0000000000000001E-3</v>
      </c>
      <c r="X24" s="21">
        <f>((($L$4*0.000000001*Input!G24/Input!W24*(232/229))-(W24*0.000000001))/Input!F24)*1000000000</f>
        <v>4.7026196868594723E-2</v>
      </c>
      <c r="Y24" s="21">
        <f>X24*Input!X24/100</f>
        <v>1.6472972608950922E-4</v>
      </c>
      <c r="Z24" s="21">
        <f t="shared" ref="Z24:Z29" si="81">(X24/232)*6.022E+23*0.000000001*0.000000000049475/(365.2425*24*60)</f>
        <v>1.1482451717790107E-5</v>
      </c>
      <c r="AA24" s="21">
        <f>Z24*Input!X24/100</f>
        <v>4.022228571009048E-8</v>
      </c>
      <c r="AB24" s="14">
        <v>0.05</v>
      </c>
      <c r="AC24" s="14">
        <v>0.9</v>
      </c>
      <c r="AD24" s="21">
        <f>(((Input!G24*$L$4*0.000000001*Input!U24*(230/229))-((AB24*0.000000000000001)+(Input!G24*AC24*0.000000000000001)))/Input!F24)*1000000000000</f>
        <v>0.45328510155305457</v>
      </c>
      <c r="AE24" s="21">
        <f>AD24*Input!V24/100</f>
        <v>3.2674684184461743E-3</v>
      </c>
      <c r="AF24" s="191">
        <f t="shared" ref="AF24:AF29" si="82">(AD24/230)*602200000000*$D$6/(365.2425*24*60)</f>
        <v>2.0664598591579372E-2</v>
      </c>
      <c r="AG24" s="21">
        <f>AF24*Input!V24/100</f>
        <v>1.4895906140861755E-4</v>
      </c>
      <c r="AH24" s="9">
        <f t="shared" ref="AH24:AH29" si="83">AF24/Z24</f>
        <v>1799.6677973888702</v>
      </c>
      <c r="AI24" s="3">
        <f t="shared" ref="AI24:AI29" si="84">AH24*SQRT((AG24/AF24)^2+(AA24/Z24)^2)</f>
        <v>14.423396420200746</v>
      </c>
      <c r="AJ24" s="22">
        <f t="shared" ref="AJ24:AJ29" si="85">(U24-1)*1000</f>
        <v>-70.15391304565388</v>
      </c>
      <c r="AK24" s="3">
        <f t="shared" ref="AK24:AK29" si="86">V24*1000</f>
        <v>2.231654641442447</v>
      </c>
      <c r="AL24" s="3">
        <f t="shared" ref="AL24:AL29" si="87">AF24/Q24</f>
        <v>7.5086351823112032E-2</v>
      </c>
      <c r="AM24" s="3">
        <f t="shared" ref="AM24:AM29" si="88">AL24*SQRT((R24/Q24)^2+(AG24/AF24)^2)</f>
        <v>5.412789043804816E-4</v>
      </c>
      <c r="AN24" s="9">
        <f>AL24*1/((AN23+AN25)/2)</f>
        <v>7.5039726600471507E-2</v>
      </c>
      <c r="AO24" s="21">
        <f t="shared" ref="AO24:AO29" si="89">AN24*SQRT((R24/Q24)^2+(AG24/AF24)^2)</f>
        <v>5.4094279470389469E-4</v>
      </c>
      <c r="AP24" s="58">
        <f t="shared" ref="AP24:AP29" si="90">ThU_Alter_Kombi(AN24,U24)</f>
        <v>9.1976999999999993</v>
      </c>
      <c r="AQ24" s="58">
        <f t="shared" ref="AQ24:AQ29" si="91">Montealter(AN24,AO24,U24,V24)</f>
        <v>7.2900000000000006E-2</v>
      </c>
      <c r="AR24" s="58">
        <f t="shared" ref="AR24:AR29" si="92">(AQ24/AP24)*100</f>
        <v>0.79258945171075379</v>
      </c>
      <c r="AS24" s="67">
        <f t="shared" ref="AS24:AS29" si="93">Z24/Q24</f>
        <v>4.1722340051899845E-5</v>
      </c>
      <c r="AT24" s="67">
        <f t="shared" ref="AT24:AT29" si="94">AS24*SQRT((Y24/X24)^2+(P24/O24)^2)</f>
        <v>1.4617936320238269E-7</v>
      </c>
      <c r="AU24" s="58">
        <v>0.75</v>
      </c>
      <c r="AV24" s="58">
        <f t="shared" ref="AV24:AV29" si="95">AU24/2</f>
        <v>0.375</v>
      </c>
      <c r="AW24" s="58">
        <f t="shared" ref="AW24:AW29" si="96">marincorr_age(AN24,U24,AS24,AU24)</f>
        <v>9.1940000000000008</v>
      </c>
      <c r="AX24" s="57">
        <f t="shared" ref="AX24:AX29" si="97">marincorr_age_error(AN24, AO24, U24, V24, AS24, AT24, AU24, AV24)</f>
        <v>7.3827900500000002E-2</v>
      </c>
      <c r="AY24" s="47">
        <f t="shared" ref="AY24:AY29" si="98">SQRT(((AU24*EXP(-0.0000091577*AW24*1000))/(0.0000091577*(EXP(-0.0000091577*AW24*1000)+(AJ24/1000)*EXP(-(0.0000091577-0.0000028263)*AW24*1000)-AS24*AU24*EXP(-0.0000091577*AW24*1000))))^2*AT24^2+((AS24*EXP(-0.0000091577*AW24*1000))/(0.0000091577*(EXP(-0.0000091577*AW24*1000)+(AJ24/1000)*EXP(-(0.0000091577-0.0000028263)*AW24*1000)-AS24*AU24*EXP(-0.0000091577*AW24*1000))))^2*AV24^2+((0.0000091577/(0.0000091577-0.0000028263))*(EXP(-(0.0000091577-0.0000028263)*AW24*1000)-1)/(0.0000091577*(EXP(-0.0000091577*AW24*1000)+(AJ24/1000)*EXP(-(0.0000091577-0.0000028263)*AW24*1000)-AS24*AU24*EXP(-0.0000091577*AW24*1000))))^2*T24^2+(1/(0.0000091577*(EXP(-0.0000091577*AW24*1000)+(AJ24/1000)*EXP(-(0.0000091577-0.0000028263)*AW24*1000)-AS24*AU24*EXP(-0.0000091577*AW24*1000))))^2*AO24^2)/1000</f>
        <v>7.3115538464271795E-2</v>
      </c>
      <c r="AZ24" s="9" t="str">
        <f>Input!B24</f>
        <v>CH-8-258</v>
      </c>
      <c r="BA24" s="48">
        <f>Input!E24</f>
        <v>258</v>
      </c>
      <c r="BB24" s="58">
        <f t="shared" ref="BB24:BB29" si="99">((U24-1)*EXP(0.0000028263*AW24*1000))*1000</f>
        <v>-72.000753793396811</v>
      </c>
      <c r="BC24" s="22">
        <f t="shared" ref="BC24:BC29" si="100">SQRT((EXP(0.0000028263*AW24*1000)*V24)^2+((U24-1)*0.0000028263*EXP(0.0000028263*AW24*1000)*AX24*1000)^2)*1000</f>
        <v>2.2904534626094559</v>
      </c>
      <c r="BD24" s="9">
        <f t="shared" ref="BD24:BD29" si="101">AW24*1000-58</f>
        <v>9136</v>
      </c>
      <c r="BE24" s="49">
        <f t="shared" ref="BE24:BE29" si="102">AY24/2*1000</f>
        <v>36.557769232135897</v>
      </c>
      <c r="BF24" s="89">
        <f t="shared" ref="BF24:BF29" si="103">AY24/AW24*100</f>
        <v>0.79525275684437446</v>
      </c>
      <c r="BG24" s="85"/>
      <c r="BH24" s="85"/>
      <c r="BI24" s="85"/>
      <c r="BJ24" s="85"/>
      <c r="BK24" s="85"/>
      <c r="BL24" s="85"/>
      <c r="BM24" s="90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</row>
    <row r="25" spans="1:109" s="165" customFormat="1" ht="15" customHeight="1" x14ac:dyDescent="0.2">
      <c r="A25" s="148">
        <f>Input!A25</f>
        <v>10368</v>
      </c>
      <c r="B25" s="148" t="str">
        <f>Input!B25</f>
        <v>Hu1-13</v>
      </c>
      <c r="C25" s="148">
        <f>Input!O25</f>
        <v>2.3089009532601774</v>
      </c>
      <c r="D25" s="148">
        <f>C25*Input!P25/100</f>
        <v>2.9949459932917519E-2</v>
      </c>
      <c r="E25" s="149">
        <f>Input!M25</f>
        <v>3.0134901402776428</v>
      </c>
      <c r="F25" s="150">
        <f>E25*Input!N25/100</f>
        <v>3.8851639862897905E-4</v>
      </c>
      <c r="G25" s="151">
        <f t="shared" si="78"/>
        <v>415.50002054148138</v>
      </c>
      <c r="H25" s="150">
        <f>G25*Input!L25/100</f>
        <v>3.3591134289038947E-2</v>
      </c>
      <c r="I25" s="148">
        <v>0</v>
      </c>
      <c r="J25" s="152">
        <f>(((C25*$G$4*0.000000001*Input!G25*(234/233))-(I25*0.000000000000001))/Input!F25)*1000000000000</f>
        <v>756.34708771180112</v>
      </c>
      <c r="K25" s="148">
        <f>J25*Input!P25/100</f>
        <v>9.8108092366710071</v>
      </c>
      <c r="L25" s="153">
        <f t="shared" si="79"/>
        <v>10.459730441084277</v>
      </c>
      <c r="M25" s="154">
        <f>L25*Input!P25/100</f>
        <v>0.13567636035319847</v>
      </c>
      <c r="N25" s="148">
        <v>0</v>
      </c>
      <c r="O25" s="152">
        <f>(((G25*$D$4*0.000000001*Input!G25*(238/236))-(N25*0.000000001))/Input!F25)*1000000</f>
        <v>13.710836144921723</v>
      </c>
      <c r="P25" s="148">
        <f>O25*Input!N25/100</f>
        <v>1.7676794790263488E-3</v>
      </c>
      <c r="Q25" s="155">
        <f t="shared" si="80"/>
        <v>10.229643602468899</v>
      </c>
      <c r="R25" s="156">
        <f>Q25*Input!N25/100</f>
        <v>1.318864209498631E-3</v>
      </c>
      <c r="S25" s="154">
        <f>Input!S25*$G$6/0.000000000155125</f>
        <v>1.0008697614534641</v>
      </c>
      <c r="T25" s="148">
        <f>S25*Input!T25/100</f>
        <v>1.6719703927100863E-3</v>
      </c>
      <c r="U25" s="154">
        <f>S25</f>
        <v>1.0008697614534641</v>
      </c>
      <c r="V25" s="148">
        <f>U25*Input!T25/100</f>
        <v>1.6719703927100863E-3</v>
      </c>
      <c r="W25" s="157">
        <v>0</v>
      </c>
      <c r="X25" s="152">
        <f>((($L$4*0.000000001*Input!G25/Input!W25*(232/229))-(W25*0.000000001))/Input!F25)*1000000000</f>
        <v>0.75740529088172881</v>
      </c>
      <c r="Y25" s="152">
        <f>X25*Input!X25/100</f>
        <v>4.0911344773209655E-3</v>
      </c>
      <c r="Z25" s="152">
        <f t="shared" si="81"/>
        <v>1.84936700444858E-4</v>
      </c>
      <c r="AA25" s="152">
        <f>Z25*Input!X25/100</f>
        <v>9.9893797999634484E-7</v>
      </c>
      <c r="AB25" s="153">
        <v>0</v>
      </c>
      <c r="AC25" s="153">
        <v>0.9</v>
      </c>
      <c r="AD25" s="152">
        <f>(((Input!G25*$L$4*0.000000001*Input!U25*(230/229))-((AB25*0.000000000000001)+(Input!G25*AC25*0.000000000000001)))/Input!F25)*1000000000000</f>
        <v>224.49652992044687</v>
      </c>
      <c r="AE25" s="152">
        <f>AD25*Input!V25/100</f>
        <v>0.68526500493809916</v>
      </c>
      <c r="AF25" s="152">
        <f t="shared" si="82"/>
        <v>10.234465373147803</v>
      </c>
      <c r="AG25" s="152">
        <f>AF25*Input!V25/100</f>
        <v>3.1240219913217331E-2</v>
      </c>
      <c r="AH25" s="148">
        <f t="shared" si="83"/>
        <v>55340.369696924383</v>
      </c>
      <c r="AI25" s="157">
        <f t="shared" si="84"/>
        <v>343.35035219415499</v>
      </c>
      <c r="AJ25" s="154">
        <f t="shared" si="85"/>
        <v>0.86976145346406852</v>
      </c>
      <c r="AK25" s="157">
        <f t="shared" si="86"/>
        <v>1.6719703927100862</v>
      </c>
      <c r="AL25" s="157">
        <f t="shared" si="87"/>
        <v>1.0004713527534566</v>
      </c>
      <c r="AM25" s="157">
        <f t="shared" si="88"/>
        <v>3.0566141030505443E-3</v>
      </c>
      <c r="AN25" s="148">
        <f>AF25/Q25</f>
        <v>1.0004713527534566</v>
      </c>
      <c r="AO25" s="152">
        <f t="shared" si="89"/>
        <v>3.0566141030505443E-3</v>
      </c>
      <c r="AP25" s="148">
        <f t="shared" si="90"/>
        <v>781.76009999999997</v>
      </c>
      <c r="AQ25" s="148" t="e">
        <f t="shared" si="91"/>
        <v>#VALUE!</v>
      </c>
      <c r="AR25" s="148" t="e">
        <f t="shared" si="92"/>
        <v>#VALUE!</v>
      </c>
      <c r="AS25" s="156">
        <f t="shared" si="93"/>
        <v>1.8078508658915937E-5</v>
      </c>
      <c r="AT25" s="156">
        <f t="shared" si="94"/>
        <v>9.7679110550645597E-8</v>
      </c>
      <c r="AU25" s="148">
        <v>0.75</v>
      </c>
      <c r="AV25" s="148">
        <f t="shared" si="95"/>
        <v>0.375</v>
      </c>
      <c r="AW25" s="148">
        <f t="shared" si="96"/>
        <v>781.7586</v>
      </c>
      <c r="AX25" s="158">
        <f t="shared" si="97"/>
        <v>336.63098315090002</v>
      </c>
      <c r="AY25" s="158">
        <f t="shared" si="98"/>
        <v>541.45957068456744</v>
      </c>
      <c r="AZ25" s="148" t="str">
        <f>Input!B25</f>
        <v>Hu1-13</v>
      </c>
      <c r="BA25" s="159">
        <f>Input!E25</f>
        <v>0</v>
      </c>
      <c r="BB25" s="148">
        <f t="shared" si="99"/>
        <v>7.9244113137572176</v>
      </c>
      <c r="BC25" s="154">
        <f t="shared" si="100"/>
        <v>16.997005410263668</v>
      </c>
      <c r="BD25" s="148">
        <f t="shared" si="101"/>
        <v>781700.6</v>
      </c>
      <c r="BE25" s="160">
        <f t="shared" si="102"/>
        <v>270729.78534228372</v>
      </c>
      <c r="BF25" s="161">
        <f t="shared" si="103"/>
        <v>69.261735103978054</v>
      </c>
      <c r="BG25" s="162"/>
      <c r="BH25" s="162"/>
      <c r="BI25" s="162"/>
      <c r="BJ25" s="162"/>
      <c r="BK25" s="162"/>
      <c r="BL25" s="162"/>
      <c r="BM25" s="166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2"/>
      <c r="DC25" s="162"/>
      <c r="DD25" s="162"/>
      <c r="DE25" s="162"/>
    </row>
    <row r="26" spans="1:109" ht="15" customHeight="1" x14ac:dyDescent="0.2">
      <c r="A26" s="9">
        <f>Input!A26</f>
        <v>10539</v>
      </c>
      <c r="B26" s="9" t="str">
        <f>Input!B26</f>
        <v>NAH14-63</v>
      </c>
      <c r="C26" s="9">
        <f>Input!O26</f>
        <v>1.1075366976761225</v>
      </c>
      <c r="D26" s="9">
        <f>C26*Input!P26/100</f>
        <v>3.1446613358950921E-3</v>
      </c>
      <c r="E26" s="11">
        <f>Input!M26</f>
        <v>1.4458064261483115</v>
      </c>
      <c r="F26" s="12">
        <f>E26*Input!N26/100</f>
        <v>8.5877128101708445E-5</v>
      </c>
      <c r="G26" s="13">
        <f t="shared" si="78"/>
        <v>199.34779003732919</v>
      </c>
      <c r="H26" s="12">
        <f>G26*Input!L26/100</f>
        <v>8.481434034288679E-3</v>
      </c>
      <c r="I26" s="9">
        <v>0.3</v>
      </c>
      <c r="J26" s="21">
        <f>(((C26*$G$4*0.000000001*Input!G26*(234/233))-(I26*0.000000000000001))/Input!F26)*1000000000000</f>
        <v>61.429367666074562</v>
      </c>
      <c r="K26" s="9">
        <f>J26*Input!P26/100</f>
        <v>0.17441820013126005</v>
      </c>
      <c r="L26" s="14">
        <f t="shared" si="79"/>
        <v>0.84952350236090279</v>
      </c>
      <c r="M26" s="22">
        <f>L26*Input!P26/100</f>
        <v>2.4120769247771971E-3</v>
      </c>
      <c r="N26" s="9">
        <v>5.0000000000000001E-3</v>
      </c>
      <c r="O26" s="21">
        <f>(((G26*$D$4*0.000000001*Input!G26*(238/236))-(N26*0.000000001))/Input!F26)*1000000</f>
        <v>1.1138042510931969</v>
      </c>
      <c r="P26" s="9">
        <f>O26*Input!N26/100</f>
        <v>6.6157065442138291E-5</v>
      </c>
      <c r="Q26" s="23">
        <f t="shared" si="80"/>
        <v>0.8310084382284938</v>
      </c>
      <c r="R26" s="24">
        <f>Q26*Input!N26/100</f>
        <v>4.9359732266142538E-5</v>
      </c>
      <c r="S26" s="65">
        <f>Input!S26*$G$6/0.000000000155125</f>
        <v>1.0169930157008513</v>
      </c>
      <c r="T26" s="9">
        <f>S26*Input!T26/100</f>
        <v>1.0320861022891149E-3</v>
      </c>
      <c r="U26" s="9">
        <f>S26*1/((U25+U27)/2)</f>
        <v>1.0172975608990922</v>
      </c>
      <c r="V26" s="9">
        <f>U26*Input!T26/100</f>
        <v>1.0323951672106734E-3</v>
      </c>
      <c r="W26" s="3">
        <v>3.0000000000000001E-3</v>
      </c>
      <c r="X26" s="21">
        <f>((($L$4*0.000000001*Input!G26/Input!W26*(232/229))-(W26*0.000000001))/Input!F26)*1000000000</f>
        <v>2.7438461058683167E-2</v>
      </c>
      <c r="Y26" s="21">
        <f>X26*Input!X26/100</f>
        <v>7.8402720257763749E-5</v>
      </c>
      <c r="Z26" s="21">
        <f t="shared" si="81"/>
        <v>6.6996870956239074E-6</v>
      </c>
      <c r="AA26" s="21">
        <f>Z26*Input!X26/100</f>
        <v>1.9143700954996633E-8</v>
      </c>
      <c r="AB26" s="14">
        <v>0.05</v>
      </c>
      <c r="AC26" s="14">
        <v>0.9</v>
      </c>
      <c r="AD26" s="21">
        <f>(((Input!G26*$L$4*0.000000001*Input!U26*(230/229))-((AB26*0.000000000000001)+(Input!G26*AC26*0.000000000000001)))/Input!F26)*1000000000000</f>
        <v>1.7225630724371166</v>
      </c>
      <c r="AE26" s="21">
        <f>AD26*Input!V26/100</f>
        <v>7.6687890342767538E-3</v>
      </c>
      <c r="AF26" s="191">
        <f t="shared" si="82"/>
        <v>7.8529107439513635E-2</v>
      </c>
      <c r="AG26" s="21">
        <f>AF26*Input!V26/100</f>
        <v>3.4960877058141384E-4</v>
      </c>
      <c r="AH26" s="9">
        <f t="shared" si="83"/>
        <v>11721.309714718942</v>
      </c>
      <c r="AI26" s="3">
        <f t="shared" si="84"/>
        <v>62.006428934961477</v>
      </c>
      <c r="AJ26" s="22">
        <f t="shared" si="85"/>
        <v>17.297560899092179</v>
      </c>
      <c r="AK26" s="3">
        <f t="shared" si="86"/>
        <v>1.0323951672106735</v>
      </c>
      <c r="AL26" s="3">
        <f t="shared" si="87"/>
        <v>9.4498568037309508E-2</v>
      </c>
      <c r="AM26" s="3">
        <f t="shared" si="88"/>
        <v>4.2074167855612609E-4</v>
      </c>
      <c r="AN26" s="9">
        <f>AL26*1/((AN25+AN27)/2)</f>
        <v>9.4412245648326731E-2</v>
      </c>
      <c r="AO26" s="21">
        <f t="shared" si="89"/>
        <v>4.203573401731016E-4</v>
      </c>
      <c r="AP26" s="58">
        <f t="shared" si="90"/>
        <v>10.632999999999999</v>
      </c>
      <c r="AQ26" s="58">
        <f t="shared" si="91"/>
        <v>5.0599999999999999E-2</v>
      </c>
      <c r="AR26" s="58">
        <f t="shared" si="92"/>
        <v>0.47587698673939627</v>
      </c>
      <c r="AS26" s="67">
        <f t="shared" si="93"/>
        <v>8.0621168058244952E-6</v>
      </c>
      <c r="AT26" s="67">
        <f t="shared" si="94"/>
        <v>2.304168730099169E-8</v>
      </c>
      <c r="AU26" s="58">
        <v>0.75</v>
      </c>
      <c r="AV26" s="58">
        <f t="shared" si="95"/>
        <v>0.375</v>
      </c>
      <c r="AW26" s="58">
        <f t="shared" si="96"/>
        <v>10.632400000000001</v>
      </c>
      <c r="AX26" s="57">
        <f t="shared" si="97"/>
        <v>5.0228277500000001E-2</v>
      </c>
      <c r="AY26" s="47">
        <f t="shared" si="98"/>
        <v>5.1022780011852654E-2</v>
      </c>
      <c r="AZ26" s="9" t="str">
        <f>Input!B26</f>
        <v>NAH14-63</v>
      </c>
      <c r="BA26" s="48">
        <f>Input!E26</f>
        <v>63</v>
      </c>
      <c r="BB26" s="58">
        <f t="shared" si="99"/>
        <v>17.825247571215222</v>
      </c>
      <c r="BC26" s="22">
        <f t="shared" si="100"/>
        <v>1.0638928580240896</v>
      </c>
      <c r="BD26" s="9">
        <f t="shared" si="101"/>
        <v>10574.4</v>
      </c>
      <c r="BE26" s="49">
        <f t="shared" si="102"/>
        <v>25.511390005926327</v>
      </c>
      <c r="BF26" s="89">
        <f t="shared" si="103"/>
        <v>0.47988017768192176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65" customFormat="1" ht="15" customHeight="1" x14ac:dyDescent="0.2">
      <c r="A27" s="148">
        <f>Input!A27</f>
        <v>10368</v>
      </c>
      <c r="B27" s="148" t="str">
        <f>Input!B27</f>
        <v>Hu1-13</v>
      </c>
      <c r="C27" s="148">
        <f>Input!O27</f>
        <v>2.3189330968315858</v>
      </c>
      <c r="D27" s="148">
        <f>C27*Input!P27/100</f>
        <v>2.8175254115708395E-2</v>
      </c>
      <c r="E27" s="149">
        <f>Input!M27</f>
        <v>3.0126858626604767</v>
      </c>
      <c r="F27" s="150">
        <f>E27*Input!N27/100</f>
        <v>5.6165156312795392E-4</v>
      </c>
      <c r="G27" s="151">
        <f t="shared" si="78"/>
        <v>415.38912674362649</v>
      </c>
      <c r="H27" s="150">
        <f>G27*Input!L27/100</f>
        <v>3.0423409509494844E-2</v>
      </c>
      <c r="I27" s="148">
        <v>0</v>
      </c>
      <c r="J27" s="152">
        <f>(((C27*$G$4*0.000000001*Input!G27*(234/233))-(I27*0.000000000000001))/Input!F27)*1000000000000</f>
        <v>759.63340562986821</v>
      </c>
      <c r="K27" s="148">
        <f>J27*Input!P27/100</f>
        <v>9.22961695947407</v>
      </c>
      <c r="L27" s="153">
        <f t="shared" si="79"/>
        <v>10.505177829095883</v>
      </c>
      <c r="M27" s="154">
        <f>L27*Input!P27/100</f>
        <v>0.12763889362306108</v>
      </c>
      <c r="N27" s="148">
        <v>0</v>
      </c>
      <c r="O27" s="152">
        <f>(((G27*$D$4*0.000000001*Input!G27*(238/236))-(N27*0.000000001))/Input!F27)*1000000</f>
        <v>13.707176826951304</v>
      </c>
      <c r="P27" s="148">
        <f>O27*Input!N27/100</f>
        <v>2.5554132232458674E-3</v>
      </c>
      <c r="Q27" s="155">
        <f t="shared" si="80"/>
        <v>10.226913388332441</v>
      </c>
      <c r="R27" s="156">
        <f>Q27*Input!N27/100</f>
        <v>1.9065917099828893E-3</v>
      </c>
      <c r="S27" s="154">
        <f>Input!S27*$G$6/0.000000000155125</f>
        <v>0.99853150478377761</v>
      </c>
      <c r="T27" s="148">
        <f>S27*Input!T27/100</f>
        <v>1.55588435211204E-3</v>
      </c>
      <c r="U27" s="154">
        <f>S27</f>
        <v>0.99853150478377761</v>
      </c>
      <c r="V27" s="148">
        <f>U27*Input!T27/100</f>
        <v>1.55588435211204E-3</v>
      </c>
      <c r="W27" s="157">
        <v>0</v>
      </c>
      <c r="X27" s="152">
        <f>((($L$4*0.000000001*Input!G27/Input!W27*(232/229))-(W27*0.000000001))/Input!F27)*1000000000</f>
        <v>0.75959147570809216</v>
      </c>
      <c r="Y27" s="152">
        <f>X27*Input!X27/100</f>
        <v>3.654499569348595E-3</v>
      </c>
      <c r="Z27" s="152">
        <f t="shared" si="81"/>
        <v>1.8547050422629128E-4</v>
      </c>
      <c r="AA27" s="152">
        <f>Z27*Input!X27/100</f>
        <v>8.9232422887579207E-7</v>
      </c>
      <c r="AB27" s="153">
        <v>0</v>
      </c>
      <c r="AC27" s="153">
        <v>0.9</v>
      </c>
      <c r="AD27" s="152">
        <f>(((Input!G27*$L$4*0.000000001*Input!U27*(230/229))-((AB27*0.000000000000001)+(Input!G27*AC27*0.000000000000001)))/Input!F27)*1000000000000</f>
        <v>224.63535303754492</v>
      </c>
      <c r="AE27" s="152">
        <f>AD27*Input!V27/100</f>
        <v>0.56851617083951633</v>
      </c>
      <c r="AF27" s="152">
        <f t="shared" si="82"/>
        <v>10.240794114110685</v>
      </c>
      <c r="AG27" s="152">
        <f>AF27*Input!V27/100</f>
        <v>2.5917812923849887E-2</v>
      </c>
      <c r="AH27" s="148">
        <f t="shared" si="83"/>
        <v>55215.216871443678</v>
      </c>
      <c r="AI27" s="157">
        <f t="shared" si="84"/>
        <v>300.16061795645322</v>
      </c>
      <c r="AJ27" s="154">
        <f t="shared" si="85"/>
        <v>-1.4684952162223874</v>
      </c>
      <c r="AK27" s="157">
        <f t="shared" si="86"/>
        <v>1.55588435211204</v>
      </c>
      <c r="AL27" s="157">
        <f t="shared" si="87"/>
        <v>1.0013572742088614</v>
      </c>
      <c r="AM27" s="157">
        <f t="shared" si="88"/>
        <v>2.5411416512422826E-3</v>
      </c>
      <c r="AN27" s="148">
        <f>AF27/Q27</f>
        <v>1.0013572742088614</v>
      </c>
      <c r="AO27" s="152">
        <f t="shared" si="89"/>
        <v>2.5411416512422826E-3</v>
      </c>
      <c r="AP27" s="148" t="str">
        <f t="shared" si="90"/>
        <v>Out of range</v>
      </c>
      <c r="AQ27" s="148" t="e">
        <f t="shared" si="91"/>
        <v>#VALUE!</v>
      </c>
      <c r="AR27" s="148" t="e">
        <f t="shared" si="92"/>
        <v>#VALUE!</v>
      </c>
      <c r="AS27" s="156">
        <f t="shared" si="93"/>
        <v>1.8135530945034566E-5</v>
      </c>
      <c r="AT27" s="156">
        <f t="shared" si="94"/>
        <v>8.7318026875145352E-8</v>
      </c>
      <c r="AU27" s="148">
        <v>0.75</v>
      </c>
      <c r="AV27" s="148">
        <f t="shared" si="95"/>
        <v>0.375</v>
      </c>
      <c r="AW27" s="148" t="str">
        <f t="shared" si="96"/>
        <v>Out of range</v>
      </c>
      <c r="AX27" s="158">
        <f t="shared" si="97"/>
        <v>244.49613929860001</v>
      </c>
      <c r="AY27" s="158" t="e">
        <f t="shared" si="98"/>
        <v>#VALUE!</v>
      </c>
      <c r="AZ27" s="148" t="str">
        <f>Input!B27</f>
        <v>Hu1-13</v>
      </c>
      <c r="BA27" s="159">
        <f>Input!E27</f>
        <v>0</v>
      </c>
      <c r="BB27" s="148" t="e">
        <f t="shared" si="99"/>
        <v>#VALUE!</v>
      </c>
      <c r="BC27" s="154" t="e">
        <f t="shared" si="100"/>
        <v>#VALUE!</v>
      </c>
      <c r="BD27" s="148" t="e">
        <f t="shared" si="101"/>
        <v>#VALUE!</v>
      </c>
      <c r="BE27" s="160" t="e">
        <f t="shared" si="102"/>
        <v>#VALUE!</v>
      </c>
      <c r="BF27" s="161" t="e">
        <f t="shared" si="103"/>
        <v>#VALUE!</v>
      </c>
      <c r="BG27" s="162"/>
      <c r="BH27" s="162"/>
      <c r="BI27" s="162"/>
      <c r="BJ27" s="162"/>
      <c r="BK27" s="162"/>
      <c r="BL27" s="162"/>
      <c r="BM27" s="166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2"/>
      <c r="DC27" s="162"/>
      <c r="DD27" s="162"/>
      <c r="DE27" s="162"/>
    </row>
    <row r="28" spans="1:109" ht="15" customHeight="1" x14ac:dyDescent="0.2">
      <c r="A28" s="9">
        <f>Input!A28</f>
        <v>10540</v>
      </c>
      <c r="B28" s="9" t="str">
        <f>Input!B28</f>
        <v>NAH14-Top</v>
      </c>
      <c r="C28" s="9">
        <f>Input!O28</f>
        <v>1.554083170513509</v>
      </c>
      <c r="D28" s="9">
        <f>C28*Input!P28/100</f>
        <v>4.4919601808939245E-3</v>
      </c>
      <c r="E28" s="11">
        <f>Input!M28</f>
        <v>2.0280004179110604</v>
      </c>
      <c r="F28" s="12">
        <f>E28*Input!N28/100</f>
        <v>1.4347362606545583E-4</v>
      </c>
      <c r="G28" s="13">
        <f t="shared" si="78"/>
        <v>279.62069762157699</v>
      </c>
      <c r="H28" s="12">
        <f>G28*Input!L28/100</f>
        <v>1.1256571238899922E-2</v>
      </c>
      <c r="I28" s="9">
        <v>0.3</v>
      </c>
      <c r="J28" s="21">
        <f>(((C28*$G$4*0.000000001*Input!G28*(234/233))-(I28*0.000000000000001))/Input!F28)*1000000000000</f>
        <v>53.665321574758323</v>
      </c>
      <c r="K28" s="9">
        <f>J28*Input!P28/100</f>
        <v>0.15511556407179211</v>
      </c>
      <c r="L28" s="14">
        <f t="shared" si="79"/>
        <v>0.74215238853403764</v>
      </c>
      <c r="M28" s="22">
        <f>L28*Input!P28/100</f>
        <v>2.1451354989892001E-3</v>
      </c>
      <c r="N28" s="9">
        <v>5.0000000000000001E-3</v>
      </c>
      <c r="O28" s="21">
        <f>(((G28*$D$4*0.000000001*Input!G28*(238/236))-(N28*0.000000001))/Input!F28)*1000000</f>
        <v>0.97267480503605885</v>
      </c>
      <c r="P28" s="9">
        <f>O28*Input!N28/100</f>
        <v>6.8813191569644865E-5</v>
      </c>
      <c r="Q28" s="23">
        <f t="shared" si="80"/>
        <v>0.72571187427582007</v>
      </c>
      <c r="R28" s="24">
        <f>Q28*Input!N28/100</f>
        <v>5.134146579139235E-5</v>
      </c>
      <c r="S28" s="65">
        <f>Input!S28*$G$6/0.000000000155125</f>
        <v>1.0180627257453287</v>
      </c>
      <c r="T28" s="9">
        <f>S28*Input!T28/100</f>
        <v>1.0030303751245517E-3</v>
      </c>
      <c r="U28" s="9">
        <f>S28*1/((U27+U29)/2)</f>
        <v>1.0187951114832376</v>
      </c>
      <c r="V28" s="9">
        <f>U28*Input!T28/100</f>
        <v>1.0037519467162167E-3</v>
      </c>
      <c r="W28" s="3">
        <v>3.0000000000000001E-3</v>
      </c>
      <c r="X28" s="21">
        <f>((($L$4*0.000000001*Input!G28/Input!W28*(232/229))-(W28*0.000000001))/Input!F28)*1000000000</f>
        <v>0.16403404504580008</v>
      </c>
      <c r="Y28" s="21">
        <f>X28*Input!X28/100</f>
        <v>3.3437036029502468E-4</v>
      </c>
      <c r="Z28" s="21">
        <f t="shared" si="81"/>
        <v>4.0052420304693273E-5</v>
      </c>
      <c r="AA28" s="21">
        <f>Z28*Input!X28/100</f>
        <v>8.1643674666614276E-8</v>
      </c>
      <c r="AB28" s="14">
        <v>0.05</v>
      </c>
      <c r="AC28" s="14">
        <v>0.9</v>
      </c>
      <c r="AD28" s="21">
        <f>(((Input!G28*$L$4*0.000000001*Input!U28*(230/229))-((AB28*0.000000000000001)+(Input!G28*AC28*0.000000000000001)))/Input!F28)*1000000000000</f>
        <v>1.3786957308777776</v>
      </c>
      <c r="AE28" s="21">
        <f>AD28*Input!V28/100</f>
        <v>4.9369812324897098E-3</v>
      </c>
      <c r="AF28" s="191">
        <f t="shared" si="82"/>
        <v>6.2852702991780973E-2</v>
      </c>
      <c r="AG28" s="21">
        <f>AF28*Input!V28/100</f>
        <v>2.2506968588646557E-4</v>
      </c>
      <c r="AH28" s="9">
        <f t="shared" si="83"/>
        <v>1569.261046239845</v>
      </c>
      <c r="AI28" s="3">
        <f t="shared" si="84"/>
        <v>6.4660512201990272</v>
      </c>
      <c r="AJ28" s="22">
        <f t="shared" si="85"/>
        <v>18.795111483237648</v>
      </c>
      <c r="AK28" s="3">
        <f t="shared" si="86"/>
        <v>1.0037519467162166</v>
      </c>
      <c r="AL28" s="3">
        <f t="shared" si="87"/>
        <v>8.6608343090019024E-2</v>
      </c>
      <c r="AM28" s="3">
        <f t="shared" si="88"/>
        <v>3.1019694495733346E-4</v>
      </c>
      <c r="AN28" s="9">
        <f>AL28*1/((AN27+AN29)/2)</f>
        <v>8.6251343505832842E-2</v>
      </c>
      <c r="AO28" s="21">
        <f t="shared" si="89"/>
        <v>3.0891831317181957E-4</v>
      </c>
      <c r="AP28" s="58">
        <f t="shared" si="90"/>
        <v>9.6570999999999998</v>
      </c>
      <c r="AQ28" s="58">
        <f t="shared" si="91"/>
        <v>3.6900000000000002E-2</v>
      </c>
      <c r="AR28" s="58">
        <f t="shared" si="92"/>
        <v>0.3821022874361869</v>
      </c>
      <c r="AS28" s="67">
        <f t="shared" si="93"/>
        <v>5.5190526329283432E-5</v>
      </c>
      <c r="AT28" s="67">
        <f t="shared" si="94"/>
        <v>1.1256923611018295E-7</v>
      </c>
      <c r="AU28" s="58">
        <v>0.75</v>
      </c>
      <c r="AV28" s="58">
        <f t="shared" si="95"/>
        <v>0.375</v>
      </c>
      <c r="AW28" s="58">
        <f t="shared" si="96"/>
        <v>9.6526999999999994</v>
      </c>
      <c r="AX28" s="57">
        <f t="shared" si="97"/>
        <v>3.4310004999999998E-2</v>
      </c>
      <c r="AY28" s="47">
        <f t="shared" si="98"/>
        <v>3.7594613417174398E-2</v>
      </c>
      <c r="AZ28" s="9" t="str">
        <f>Input!B28</f>
        <v>NAH14-Top</v>
      </c>
      <c r="BA28" s="48">
        <f>Input!E28</f>
        <v>1</v>
      </c>
      <c r="BB28" s="58">
        <f t="shared" si="99"/>
        <v>19.314927345359774</v>
      </c>
      <c r="BC28" s="22">
        <f t="shared" si="100"/>
        <v>1.0315143861045895</v>
      </c>
      <c r="BD28" s="9">
        <f t="shared" si="101"/>
        <v>9594.6999999999989</v>
      </c>
      <c r="BE28" s="49">
        <f t="shared" si="102"/>
        <v>18.7973067085872</v>
      </c>
      <c r="BF28" s="89">
        <f t="shared" si="103"/>
        <v>0.38947251460393878</v>
      </c>
      <c r="BG28" s="85"/>
      <c r="BH28" s="85"/>
      <c r="BI28" s="85"/>
      <c r="BJ28" s="85"/>
      <c r="BK28" s="85"/>
      <c r="BL28" s="85"/>
      <c r="BM28" s="90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</row>
    <row r="29" spans="1:109" s="165" customFormat="1" ht="15" customHeight="1" x14ac:dyDescent="0.2">
      <c r="A29" s="148">
        <f>Input!A29</f>
        <v>10368</v>
      </c>
      <c r="B29" s="148" t="str">
        <f>Input!B29</f>
        <v>Hu1-13</v>
      </c>
      <c r="C29" s="148">
        <f>Input!O29</f>
        <v>2.2573330703395036</v>
      </c>
      <c r="D29" s="148">
        <f>C29*Input!P29/100</f>
        <v>2.329578934817127E-2</v>
      </c>
      <c r="E29" s="149">
        <f>Input!M29</f>
        <v>3.0125436644770791</v>
      </c>
      <c r="F29" s="150">
        <f>E29*Input!N29/100</f>
        <v>5.7059112476371202E-4</v>
      </c>
      <c r="G29" s="151">
        <f t="shared" si="78"/>
        <v>415.36952045809966</v>
      </c>
      <c r="H29" s="150">
        <f>G29*Input!L29/100</f>
        <v>3.5535694335595218E-2</v>
      </c>
      <c r="I29" s="148">
        <v>0</v>
      </c>
      <c r="J29" s="152">
        <f>(((C29*$G$4*0.000000001*Input!G29*(234/233))-(I29*0.000000000000001))/Input!F29)*1000000000000</f>
        <v>739.454540627249</v>
      </c>
      <c r="K29" s="148">
        <f>J29*Input!P29/100</f>
        <v>7.6312075685004359</v>
      </c>
      <c r="L29" s="153">
        <f t="shared" si="79"/>
        <v>10.226118793947128</v>
      </c>
      <c r="M29" s="154">
        <f>L29*Input!P29/100</f>
        <v>0.10553405361546328</v>
      </c>
      <c r="N29" s="148">
        <v>0</v>
      </c>
      <c r="O29" s="152">
        <f>(((G29*$D$4*0.000000001*Input!G29*(238/236))-(N29*0.000000001))/Input!F29)*1000000</f>
        <v>13.706529850886373</v>
      </c>
      <c r="P29" s="148">
        <f>O29*Input!N29/100</f>
        <v>2.5960866149245332E-3</v>
      </c>
      <c r="Q29" s="155">
        <f t="shared" si="80"/>
        <v>10.226430680021029</v>
      </c>
      <c r="R29" s="156">
        <f>Q29*Input!N29/100</f>
        <v>1.9369380941551253E-3</v>
      </c>
      <c r="S29" s="154">
        <f>Input!S29*$G$6/0.000000000155125</f>
        <v>1.0000307463898805</v>
      </c>
      <c r="T29" s="148">
        <f>S29*Input!T29/100</f>
        <v>1.8750601806353428E-3</v>
      </c>
      <c r="U29" s="154">
        <f>S29</f>
        <v>1.0000307463898805</v>
      </c>
      <c r="V29" s="148">
        <f>U29*Input!T29/100</f>
        <v>1.8750601806353428E-3</v>
      </c>
      <c r="W29" s="157">
        <v>0</v>
      </c>
      <c r="X29" s="152">
        <f>((($L$4*0.000000001*Input!G29/Input!W29*(232/229))-(W29*0.000000001))/Input!F29)*1000000000</f>
        <v>0.76886084088515882</v>
      </c>
      <c r="Y29" s="152">
        <f>X29*Input!X29/100</f>
        <v>3.4915288671404877E-3</v>
      </c>
      <c r="Z29" s="152">
        <f t="shared" si="81"/>
        <v>1.8773381797878636E-4</v>
      </c>
      <c r="AA29" s="152">
        <f>Z29*Input!X29/100</f>
        <v>8.5253144646670354E-7</v>
      </c>
      <c r="AB29" s="153">
        <v>0</v>
      </c>
      <c r="AC29" s="153">
        <v>0.9</v>
      </c>
      <c r="AD29" s="152">
        <f>(((Input!G29*$L$4*0.000000001*Input!U29*(230/229))-((AB29*0.000000000000001)+(Input!G29*AC29*0.000000000000001)))/Input!F29)*1000000000000</f>
        <v>225.87277277369114</v>
      </c>
      <c r="AE29" s="152">
        <f>AD29*Input!V29/100</f>
        <v>0.61934980063583456</v>
      </c>
      <c r="AF29" s="152">
        <f t="shared" si="82"/>
        <v>10.297206253069476</v>
      </c>
      <c r="AG29" s="152">
        <f>AF29*Input!V29/100</f>
        <v>2.8235243060191827E-2</v>
      </c>
      <c r="AH29" s="148">
        <f t="shared" si="83"/>
        <v>54850.033754882905</v>
      </c>
      <c r="AI29" s="157">
        <f t="shared" si="84"/>
        <v>290.96877110566459</v>
      </c>
      <c r="AJ29" s="154">
        <f t="shared" si="85"/>
        <v>3.0746389880542679E-2</v>
      </c>
      <c r="AK29" s="157">
        <f t="shared" si="86"/>
        <v>1.8750601806353429</v>
      </c>
      <c r="AL29" s="157">
        <f t="shared" si="87"/>
        <v>1.0069208480713332</v>
      </c>
      <c r="AM29" s="157">
        <f t="shared" si="88"/>
        <v>2.7675856378350855E-3</v>
      </c>
      <c r="AN29" s="148">
        <f>AF29/Q29</f>
        <v>1.0069208480713332</v>
      </c>
      <c r="AO29" s="152">
        <f t="shared" si="89"/>
        <v>2.7675856378350855E-3</v>
      </c>
      <c r="AP29" s="148" t="str">
        <f t="shared" si="90"/>
        <v>Out of range</v>
      </c>
      <c r="AQ29" s="148" t="e">
        <f t="shared" si="91"/>
        <v>#VALUE!</v>
      </c>
      <c r="AR29" s="148" t="e">
        <f t="shared" si="92"/>
        <v>#VALUE!</v>
      </c>
      <c r="AS29" s="156">
        <f t="shared" si="93"/>
        <v>1.8357706990138258E-5</v>
      </c>
      <c r="AT29" s="156">
        <f t="shared" si="94"/>
        <v>8.343797358273244E-8</v>
      </c>
      <c r="AU29" s="148">
        <v>0.75</v>
      </c>
      <c r="AV29" s="148">
        <f t="shared" si="95"/>
        <v>0.375</v>
      </c>
      <c r="AW29" s="148" t="str">
        <f t="shared" si="96"/>
        <v>Out of range</v>
      </c>
      <c r="AX29" s="158">
        <f t="shared" si="97"/>
        <v>78.173332038200002</v>
      </c>
      <c r="AY29" s="158" t="e">
        <f t="shared" si="98"/>
        <v>#VALUE!</v>
      </c>
      <c r="AZ29" s="148" t="str">
        <f>Input!B29</f>
        <v>Hu1-13</v>
      </c>
      <c r="BA29" s="159">
        <f>Input!E29</f>
        <v>0</v>
      </c>
      <c r="BB29" s="148" t="e">
        <f t="shared" si="99"/>
        <v>#VALUE!</v>
      </c>
      <c r="BC29" s="154" t="e">
        <f t="shared" si="100"/>
        <v>#VALUE!</v>
      </c>
      <c r="BD29" s="148" t="e">
        <f t="shared" si="101"/>
        <v>#VALUE!</v>
      </c>
      <c r="BE29" s="160" t="e">
        <f t="shared" si="102"/>
        <v>#VALUE!</v>
      </c>
      <c r="BF29" s="161" t="e">
        <f t="shared" si="103"/>
        <v>#VALUE!</v>
      </c>
      <c r="BG29" s="162"/>
      <c r="BH29" s="162"/>
      <c r="BI29" s="162"/>
      <c r="BJ29" s="162"/>
      <c r="BK29" s="162"/>
      <c r="BL29" s="162"/>
      <c r="BM29" s="166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2"/>
      <c r="DC29" s="162"/>
      <c r="DD29" s="162"/>
      <c r="DE29" s="162"/>
    </row>
    <row r="30" spans="1:109" s="76" customFormat="1" ht="15" customHeight="1" x14ac:dyDescent="0.2">
      <c r="A30" s="58"/>
      <c r="B30" s="58"/>
      <c r="C30" s="58"/>
      <c r="D30" s="58"/>
      <c r="E30" s="60"/>
      <c r="F30" s="61"/>
      <c r="G30" s="59"/>
      <c r="H30" s="61"/>
      <c r="I30" s="58"/>
      <c r="J30" s="63"/>
      <c r="K30" s="58"/>
      <c r="L30" s="64"/>
      <c r="M30" s="65"/>
      <c r="N30" s="58"/>
      <c r="O30" s="63"/>
      <c r="P30" s="58"/>
      <c r="Q30" s="66"/>
      <c r="R30" s="67"/>
      <c r="S30" s="65"/>
      <c r="T30" s="58"/>
      <c r="U30" s="58"/>
      <c r="V30" s="58"/>
      <c r="W30" s="68"/>
      <c r="X30" s="63"/>
      <c r="Y30" s="63"/>
      <c r="Z30" s="63"/>
      <c r="AA30" s="63"/>
      <c r="AB30" s="64"/>
      <c r="AC30" s="64"/>
      <c r="AD30" s="63"/>
      <c r="AE30" s="63"/>
      <c r="AF30" s="63"/>
      <c r="AG30" s="63"/>
      <c r="AH30" s="58"/>
      <c r="AI30" s="68"/>
      <c r="AJ30" s="65"/>
      <c r="AK30" s="68"/>
      <c r="AL30" s="68"/>
      <c r="AM30" s="68"/>
      <c r="AN30" s="58"/>
      <c r="AO30" s="63"/>
      <c r="AP30" s="58"/>
      <c r="AQ30" s="58"/>
      <c r="AR30" s="58"/>
      <c r="AS30" s="67"/>
      <c r="AT30" s="67"/>
      <c r="AU30" s="58"/>
      <c r="AV30" s="58"/>
      <c r="AW30" s="58"/>
      <c r="AX30" s="57"/>
      <c r="AY30" s="57"/>
      <c r="AZ30" s="58"/>
      <c r="BA30" s="69"/>
      <c r="BB30" s="58"/>
      <c r="BC30" s="65"/>
      <c r="BD30" s="58"/>
      <c r="BE30" s="62"/>
      <c r="BF30" s="74"/>
      <c r="BG30" s="75"/>
      <c r="BH30" s="75"/>
      <c r="BI30" s="75"/>
      <c r="BJ30" s="75"/>
      <c r="BK30" s="75"/>
      <c r="BL30" s="75"/>
      <c r="BM30" s="103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</row>
    <row r="31" spans="1:109" s="165" customFormat="1" ht="14.25" x14ac:dyDescent="0.2">
      <c r="A31" s="148">
        <f>Input!A31</f>
        <v>10368</v>
      </c>
      <c r="B31" s="148" t="str">
        <f>Input!B31</f>
        <v>Hu1-13</v>
      </c>
      <c r="C31" s="148">
        <f>Input!O31</f>
        <v>2.2946787832210469</v>
      </c>
      <c r="D31" s="148">
        <f>C31*Input!P31/100</f>
        <v>2.2107533509823953E-2</v>
      </c>
      <c r="E31" s="149">
        <f>Input!M31</f>
        <v>3.0131368361655446</v>
      </c>
      <c r="F31" s="150">
        <f>E31*Input!N31/100</f>
        <v>3.6332119085996406E-4</v>
      </c>
      <c r="G31" s="151">
        <f t="shared" ref="G31:G43" si="104">E31*137.88</f>
        <v>415.4513069705053</v>
      </c>
      <c r="H31" s="150">
        <f>G31*Input!L31/100</f>
        <v>3.1848836425754777E-2</v>
      </c>
      <c r="I31" s="148">
        <v>0</v>
      </c>
      <c r="J31" s="152">
        <f>(((C31*$G$4*0.000000001*Input!G31*(234/233))-(I31*0.000000000000001))/Input!F31)*1000000000000</f>
        <v>751.6882057988073</v>
      </c>
      <c r="K31" s="148">
        <f>J31*Input!P31/100</f>
        <v>7.2419601035879557</v>
      </c>
      <c r="L31" s="153">
        <f t="shared" ref="L31:L43" si="105">(J31/234)*602200000000*0.0000028263/(365.2425*24*60)</f>
        <v>10.395301490727391</v>
      </c>
      <c r="M31" s="154">
        <f>L31*Input!P31/100</f>
        <v>0.10015104411624336</v>
      </c>
      <c r="N31" s="148">
        <v>0</v>
      </c>
      <c r="O31" s="152">
        <f>(((G31*$D$4*0.000000001*Input!G31*(238/236))-(N31*0.000000001))/Input!F31)*1000000</f>
        <v>13.709228674989914</v>
      </c>
      <c r="P31" s="148">
        <f>O31*Input!N31/100</f>
        <v>1.6530458319003638E-3</v>
      </c>
      <c r="Q31" s="155">
        <f t="shared" ref="Q31:Q43" si="106">(O31/238.05)*602200000000000000*0.00000000015512/(365.2425*24*60)</f>
        <v>10.228444270471179</v>
      </c>
      <c r="R31" s="156">
        <f>Q31*Input!N31/100</f>
        <v>1.2333361393973522E-3</v>
      </c>
      <c r="S31" s="154">
        <f>Input!S31*$G$6/0.000000000155125</f>
        <v>0.99964301086952079</v>
      </c>
      <c r="T31" s="148">
        <f>S31*Input!T31/100</f>
        <v>1.2430190154017009E-3</v>
      </c>
      <c r="U31" s="154">
        <f>S31</f>
        <v>0.99964301086952079</v>
      </c>
      <c r="V31" s="148">
        <f>U31*Input!T31/100</f>
        <v>1.2430190154017009E-3</v>
      </c>
      <c r="W31" s="157">
        <v>0</v>
      </c>
      <c r="X31" s="152">
        <f>((($L$4*0.000000001*Input!G31/Input!W31*(232/229))-(W31*0.000000001))/Input!F31)*1000000000</f>
        <v>0.77297701298987864</v>
      </c>
      <c r="Y31" s="152">
        <f>X31*Input!X31/100</f>
        <v>3.3808909903005157E-3</v>
      </c>
      <c r="Z31" s="152">
        <f t="shared" ref="Z31:Z43" si="107">(X31/232)*6.022E+23*0.000000001*0.000000000049475/(365.2425*24*60)</f>
        <v>1.8873886943099354E-4</v>
      </c>
      <c r="AA31" s="152">
        <f>Z31*Input!X31/100</f>
        <v>8.2551684261677633E-7</v>
      </c>
      <c r="AB31" s="153">
        <v>0</v>
      </c>
      <c r="AC31" s="153">
        <v>0.9</v>
      </c>
      <c r="AD31" s="152">
        <f>(((Input!G31*$L$4*0.000000001*Input!U31*(230/229))-((AB31*0.000000000000001)+(Input!G31*AC31*0.000000000000001)))/Input!F31)*1000000000000</f>
        <v>223.68203662180085</v>
      </c>
      <c r="AE31" s="152">
        <f>AD31*Input!V31/100</f>
        <v>0.61271397478685674</v>
      </c>
      <c r="AF31" s="152">
        <f t="shared" ref="AF31:AF43" si="108">(AD31/230)*602200000000*$D$6/(365.2425*24*60)</f>
        <v>10.197333826105149</v>
      </c>
      <c r="AG31" s="152">
        <f>AF31*Input!V31/100</f>
        <v>2.7932725556256827E-2</v>
      </c>
      <c r="AH31" s="148">
        <f t="shared" ref="AH31:AH43" si="109">AF31/Z31</f>
        <v>54028.79574752081</v>
      </c>
      <c r="AI31" s="157">
        <f t="shared" ref="AI31:AI43" si="110">AH31*SQRT((AG31/AF31)^2+(AA31/Z31)^2)</f>
        <v>278.83226586321138</v>
      </c>
      <c r="AJ31" s="154">
        <f t="shared" ref="AJ31:AJ43" si="111">(U31-1)*1000</f>
        <v>-0.35698913047921277</v>
      </c>
      <c r="AK31" s="157">
        <f t="shared" ref="AK31:AK43" si="112">V31*1000</f>
        <v>1.2430190154017009</v>
      </c>
      <c r="AL31" s="157">
        <f t="shared" ref="AL31:AL43" si="113">AF31/Q31</f>
        <v>0.99695843829781194</v>
      </c>
      <c r="AM31" s="157">
        <f t="shared" ref="AM31:AM43" si="114">AL31*SQRT((R31/Q31)^2+(AG31/AF31)^2)</f>
        <v>2.7335315695015796E-3</v>
      </c>
      <c r="AN31" s="148">
        <f>AF31/Q31</f>
        <v>0.99695843829781194</v>
      </c>
      <c r="AO31" s="152">
        <f t="shared" ref="AO31:AO43" si="115">AN31*SQRT((R31/Q31)^2+(AG31/AF31)^2)</f>
        <v>2.7335315695015796E-3</v>
      </c>
      <c r="AP31" s="148">
        <f t="shared" ref="AP31:AP43" si="116">ThU_Alter_Kombi(AN31,U31)</f>
        <v>652.7998</v>
      </c>
      <c r="AQ31" s="148" t="e">
        <f t="shared" ref="AQ31:AQ43" si="117">Montealter(AN31,AO31,U31,V31)</f>
        <v>#VALUE!</v>
      </c>
      <c r="AR31" s="148" t="e">
        <f t="shared" ref="AR31:AR43" si="118">(AQ31/AP31)*100</f>
        <v>#VALUE!</v>
      </c>
      <c r="AS31" s="156">
        <f t="shared" ref="AS31:AS43" si="119">Z31/Q31</f>
        <v>1.8452353499727204E-5</v>
      </c>
      <c r="AT31" s="156">
        <f t="shared" ref="AT31:AT43" si="120">AS31*SQRT((Y31/X31)^2+(P31/O31)^2)</f>
        <v>8.0738620488691851E-8</v>
      </c>
      <c r="AU31" s="148">
        <v>0.75</v>
      </c>
      <c r="AV31" s="148">
        <f t="shared" ref="AV31:AV43" si="121">AU31/2</f>
        <v>0.375</v>
      </c>
      <c r="AW31" s="148">
        <f t="shared" ref="AW31:AW43" si="122">marincorr_age(AN31,U31,AS31,AU31)</f>
        <v>652.79830000000004</v>
      </c>
      <c r="AX31" s="158">
        <f t="shared" ref="AX31:AX43" si="123">marincorr_age_error(AN31, AO31, U31, V31, AS31, AT31, AU31, AV31)</f>
        <v>286.16337386970002</v>
      </c>
      <c r="AY31" s="158">
        <f t="shared" ref="AY31:AY43" si="124">SQRT(((AU31*EXP(-0.0000091577*AW31*1000))/(0.0000091577*(EXP(-0.0000091577*AW31*1000)+(AJ31/1000)*EXP(-(0.0000091577-0.0000028263)*AW31*1000)-AS31*AU31*EXP(-0.0000091577*AW31*1000))))^2*AT31^2+((AS31*EXP(-0.0000091577*AW31*1000))/(0.0000091577*(EXP(-0.0000091577*AW31*1000)+(AJ31/1000)*EXP(-(0.0000091577-0.0000028263)*AW31*1000)-AS31*AU31*EXP(-0.0000091577*AW31*1000))))^2*AV31^2+((0.0000091577/(0.0000091577-0.0000028263))*(EXP(-(0.0000091577-0.0000028263)*AW31*1000)-1)/(0.0000091577*(EXP(-0.0000091577*AW31*1000)+(AJ31/1000)*EXP(-(0.0000091577-0.0000028263)*AW31*1000)-AS31*AU31*EXP(-0.0000091577*AW31*1000))))^2*T31^2+(1/(0.0000091577*(EXP(-0.0000091577*AW31*1000)+(AJ31/1000)*EXP(-(0.0000091577-0.0000028263)*AW31*1000)-AS31*AU31*EXP(-0.0000091577*AW31*1000))))^2*AO31^2)/1000</f>
        <v>140.65689616942461</v>
      </c>
      <c r="AZ31" s="148" t="str">
        <f>Input!B31</f>
        <v>Hu1-13</v>
      </c>
      <c r="BA31" s="159">
        <f>Input!E31</f>
        <v>0</v>
      </c>
      <c r="BB31" s="148">
        <f t="shared" ref="BB31:BB43" si="125">((U31-1)*EXP(0.0000028263*AW31*1000))*1000</f>
        <v>-2.2590715059390649</v>
      </c>
      <c r="BC31" s="154">
        <f t="shared" ref="BC31:BC43" si="126">SQRT((EXP(0.0000028263*AW31*1000)*V31)^2+((U31-1)*0.0000028263*EXP(0.0000028263*AW31*1000)*AX31*1000)^2)*1000</f>
        <v>8.0753892951020987</v>
      </c>
      <c r="BD31" s="148">
        <f t="shared" ref="BD31:BD43" si="127">AW31*1000-58</f>
        <v>652740.30000000005</v>
      </c>
      <c r="BE31" s="160">
        <f t="shared" ref="BE31:BE43" si="128">AY31/2*1000</f>
        <v>70328.448084712305</v>
      </c>
      <c r="BF31" s="161">
        <f t="shared" ref="BF31:BF43" si="129">AY31/AW31*100</f>
        <v>21.546762019665891</v>
      </c>
      <c r="BG31" s="162"/>
      <c r="BH31" s="162"/>
      <c r="BI31" s="162"/>
      <c r="BJ31" s="162"/>
      <c r="BK31" s="162"/>
      <c r="BL31" s="162"/>
      <c r="BM31" s="163"/>
      <c r="BN31" s="164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2"/>
      <c r="DC31" s="162"/>
      <c r="DD31" s="162"/>
      <c r="DE31" s="162"/>
    </row>
    <row r="32" spans="1:109" ht="15" customHeight="1" x14ac:dyDescent="0.2">
      <c r="A32" s="9">
        <f>Input!A32</f>
        <v>10516</v>
      </c>
      <c r="B32" s="9" t="str">
        <f>Input!B32</f>
        <v>EO-C-113</v>
      </c>
      <c r="C32" s="9">
        <f>Input!O32</f>
        <v>1.6985092038431451</v>
      </c>
      <c r="D32" s="9">
        <f>C32*Input!P32/100</f>
        <v>4.8062398512908619E-3</v>
      </c>
      <c r="E32" s="11">
        <f>Input!M32</f>
        <v>2.2234561327237818</v>
      </c>
      <c r="F32" s="12">
        <f>E32*Input!N32/100</f>
        <v>1.1950006518747267E-4</v>
      </c>
      <c r="G32" s="13">
        <f t="shared" si="104"/>
        <v>306.57013157995505</v>
      </c>
      <c r="H32" s="12">
        <f>G32*Input!L32/100</f>
        <v>9.7089536098011187E-3</v>
      </c>
      <c r="I32" s="9">
        <v>0.3</v>
      </c>
      <c r="J32" s="21">
        <f>(((C32*$G$4*0.000000001*Input!G32*(234/233))-(I32*0.000000000000001))/Input!F32)*1000000000000</f>
        <v>61.472368379527573</v>
      </c>
      <c r="K32" s="9">
        <f>J32*Input!P32/100</f>
        <v>0.17394721558788923</v>
      </c>
      <c r="L32" s="14">
        <f t="shared" si="105"/>
        <v>0.85011817097112186</v>
      </c>
      <c r="M32" s="22">
        <f>L32*Input!P32/100</f>
        <v>2.4055635508968536E-3</v>
      </c>
      <c r="N32" s="9">
        <v>5.0000000000000001E-3</v>
      </c>
      <c r="O32" s="21">
        <f>(((G32*$D$4*0.000000001*Input!G32*(238/236))-(N32*0.000000001))/Input!F32)*1000000</f>
        <v>1.1176879589670694</v>
      </c>
      <c r="P32" s="9">
        <f>O32*Input!N32/100</f>
        <v>6.0070348135089827E-5</v>
      </c>
      <c r="Q32" s="23">
        <f t="shared" si="106"/>
        <v>0.83390606948787804</v>
      </c>
      <c r="R32" s="24">
        <f>Q32*Input!N32/100</f>
        <v>4.4818437475514707E-5</v>
      </c>
      <c r="S32" s="65">
        <f>Input!S32*$G$6/0.000000000155125</f>
        <v>1.0139783461827081</v>
      </c>
      <c r="T32" s="9">
        <f>S32*Input!T32/100</f>
        <v>6.9688180587374957E-4</v>
      </c>
      <c r="U32" s="9">
        <f>S32*1/((U31+U33)/2)</f>
        <v>1.0138033705557419</v>
      </c>
      <c r="V32" s="9">
        <f>U32*Input!T32/100</f>
        <v>6.9676154952768145E-4</v>
      </c>
      <c r="W32" s="3">
        <v>3.0000000000000001E-3</v>
      </c>
      <c r="X32" s="21">
        <f>((($L$4*0.000000001*Input!G32/Input!W32*(232/229))-(W32*0.000000001))/Input!F32)*1000000000</f>
        <v>0.14669976549398092</v>
      </c>
      <c r="Y32" s="21">
        <f>X32*Input!X32/100</f>
        <v>2.232271697975895E-4</v>
      </c>
      <c r="Z32" s="21">
        <f t="shared" si="107"/>
        <v>3.5819885222755494E-5</v>
      </c>
      <c r="AA32" s="21">
        <f>Z32*Input!X32/100</f>
        <v>5.450568768004119E-8</v>
      </c>
      <c r="AB32" s="14">
        <v>0.05</v>
      </c>
      <c r="AC32" s="14">
        <v>0.9</v>
      </c>
      <c r="AD32" s="21">
        <f>(((Input!G32*$L$4*0.000000001*Input!U32*(230/229))-((AB32*0.000000000000001)+(Input!G32*AC32*0.000000000000001)))/Input!F32)*1000000000000</f>
        <v>0.20209042930526835</v>
      </c>
      <c r="AE32" s="21">
        <f>AD32*Input!V32/100</f>
        <v>1.8558635553383154E-3</v>
      </c>
      <c r="AF32" s="191">
        <f t="shared" si="108"/>
        <v>9.213004324397648E-3</v>
      </c>
      <c r="AG32" s="21">
        <f>AF32*Input!V32/100</f>
        <v>8.4606079662468011E-5</v>
      </c>
      <c r="AH32" s="9">
        <f t="shared" si="109"/>
        <v>257.20362494475143</v>
      </c>
      <c r="AI32" s="3">
        <f t="shared" si="110"/>
        <v>2.394191935718351</v>
      </c>
      <c r="AJ32" s="22">
        <f t="shared" si="111"/>
        <v>13.803370555741878</v>
      </c>
      <c r="AK32" s="3">
        <f t="shared" si="112"/>
        <v>0.69676154952768143</v>
      </c>
      <c r="AL32" s="3">
        <f t="shared" si="113"/>
        <v>1.1048012074136332E-2</v>
      </c>
      <c r="AM32" s="3">
        <f t="shared" si="114"/>
        <v>1.0145930301374695E-4</v>
      </c>
      <c r="AN32" s="9">
        <f>AL32*1/((AN31+AN33)/2)</f>
        <v>1.1073698327415454E-2</v>
      </c>
      <c r="AO32" s="21">
        <f t="shared" si="115"/>
        <v>1.0169519245134408E-4</v>
      </c>
      <c r="AP32" s="58">
        <f t="shared" si="116"/>
        <v>1.1993</v>
      </c>
      <c r="AQ32" s="58">
        <f t="shared" si="117"/>
        <v>1.0999999999999999E-2</v>
      </c>
      <c r="AR32" s="58">
        <f t="shared" si="118"/>
        <v>0.91720170099224541</v>
      </c>
      <c r="AS32" s="67">
        <f t="shared" si="119"/>
        <v>4.2954340462773407E-5</v>
      </c>
      <c r="AT32" s="67">
        <f t="shared" si="120"/>
        <v>6.5402660158618345E-8</v>
      </c>
      <c r="AU32" s="58">
        <v>0.75</v>
      </c>
      <c r="AV32" s="58">
        <f t="shared" si="121"/>
        <v>0.375</v>
      </c>
      <c r="AW32" s="58">
        <f t="shared" si="122"/>
        <v>1.1958</v>
      </c>
      <c r="AX32" s="57">
        <f t="shared" si="123"/>
        <v>1.1555940400000001E-2</v>
      </c>
      <c r="AY32" s="47">
        <f t="shared" si="124"/>
        <v>1.1239754117474984E-2</v>
      </c>
      <c r="AZ32" s="9" t="str">
        <f>Input!B32</f>
        <v>EO-C-113</v>
      </c>
      <c r="BA32" s="48">
        <f>Input!E32</f>
        <v>113</v>
      </c>
      <c r="BB32" s="58">
        <f t="shared" si="125"/>
        <v>13.850100584840774</v>
      </c>
      <c r="BC32" s="22">
        <f t="shared" si="126"/>
        <v>0.69912051738810099</v>
      </c>
      <c r="BD32" s="9">
        <f t="shared" si="127"/>
        <v>1137.8</v>
      </c>
      <c r="BE32" s="49">
        <f t="shared" si="128"/>
        <v>5.619877058737492</v>
      </c>
      <c r="BF32" s="89">
        <f t="shared" si="129"/>
        <v>0.93993595228926108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65" customFormat="1" ht="15" customHeight="1" x14ac:dyDescent="0.2">
      <c r="A33" s="148">
        <f>Input!A33</f>
        <v>10368</v>
      </c>
      <c r="B33" s="148" t="str">
        <f>Input!B33</f>
        <v>Hu1-13</v>
      </c>
      <c r="C33" s="148">
        <f>Input!O33</f>
        <v>2.3227997502451196</v>
      </c>
      <c r="D33" s="148">
        <f>C33*Input!P33/100</f>
        <v>2.2063293505169557E-2</v>
      </c>
      <c r="E33" s="149">
        <f>Input!M33</f>
        <v>3.0129221671769337</v>
      </c>
      <c r="F33" s="150">
        <f>E33*Input!N33/100</f>
        <v>3.6567114183018066E-4</v>
      </c>
      <c r="G33" s="151">
        <f t="shared" si="104"/>
        <v>415.42170841035562</v>
      </c>
      <c r="H33" s="150">
        <f>G33*Input!L33/100</f>
        <v>2.6794745625381679E-2</v>
      </c>
      <c r="I33" s="148">
        <v>0</v>
      </c>
      <c r="J33" s="152">
        <f>(((C33*$G$4*0.000000001*Input!G33*(234/233))-(I33*0.000000000000001))/Input!F33)*1000000000000</f>
        <v>760.90003945596993</v>
      </c>
      <c r="K33" s="148">
        <f>J33*Input!P33/100</f>
        <v>7.2274680143394052</v>
      </c>
      <c r="L33" s="153">
        <f t="shared" si="105"/>
        <v>10.522694454206009</v>
      </c>
      <c r="M33" s="154">
        <f>L33*Input!P33/100</f>
        <v>9.995062905610666E-2</v>
      </c>
      <c r="N33" s="148">
        <v>0</v>
      </c>
      <c r="O33" s="152">
        <f>(((G33*$D$4*0.000000001*Input!G33*(238/236))-(N33*0.000000001))/Input!F33)*1000000</f>
        <v>13.708251969843642</v>
      </c>
      <c r="P33" s="148">
        <f>O33*Input!N33/100</f>
        <v>1.6637376846031801E-3</v>
      </c>
      <c r="Q33" s="155">
        <f t="shared" si="106"/>
        <v>10.227715551562611</v>
      </c>
      <c r="R33" s="156">
        <f>Q33*Input!N33/100</f>
        <v>1.2413133219297547E-3</v>
      </c>
      <c r="S33" s="154">
        <f>Input!S33*$G$6/0.000000000155125</f>
        <v>1.0007021756470134</v>
      </c>
      <c r="T33" s="148">
        <f>S33*Input!T33/100</f>
        <v>1.6960699934285245E-3</v>
      </c>
      <c r="U33" s="154">
        <f>S33</f>
        <v>1.0007021756470134</v>
      </c>
      <c r="V33" s="148">
        <f>U33*Input!T33/100</f>
        <v>1.6960699934285245E-3</v>
      </c>
      <c r="W33" s="157">
        <v>0</v>
      </c>
      <c r="X33" s="152">
        <f>((($L$4*0.000000001*Input!G33/Input!W33*(232/229))-(W33*0.000000001))/Input!F33)*1000000000</f>
        <v>0.77686932956476096</v>
      </c>
      <c r="Y33" s="152">
        <f>X33*Input!X33/100</f>
        <v>3.8210974675074744E-3</v>
      </c>
      <c r="Z33" s="152">
        <f t="shared" si="107"/>
        <v>1.8968926176797811E-4</v>
      </c>
      <c r="AA33" s="152">
        <f>Z33*Input!X33/100</f>
        <v>9.3300266875133648E-7</v>
      </c>
      <c r="AB33" s="153">
        <v>0</v>
      </c>
      <c r="AC33" s="153">
        <v>0.9</v>
      </c>
      <c r="AD33" s="152">
        <f>(((Input!G33*$L$4*0.000000001*Input!U33*(230/229))-((AB33*0.000000000000001)+(Input!G33*AC33*0.000000000000001)))/Input!F33)*1000000000000</f>
        <v>223.99005459527098</v>
      </c>
      <c r="AE33" s="152">
        <f>AD33*Input!V33/100</f>
        <v>0.69843062228855801</v>
      </c>
      <c r="AF33" s="152">
        <f t="shared" si="108"/>
        <v>10.211375910786389</v>
      </c>
      <c r="AG33" s="152">
        <f>AF33*Input!V33/100</f>
        <v>3.1840420971724258E-2</v>
      </c>
      <c r="AH33" s="148">
        <f t="shared" si="109"/>
        <v>53832.124262661848</v>
      </c>
      <c r="AI33" s="157">
        <f t="shared" si="110"/>
        <v>313.50094545282786</v>
      </c>
      <c r="AJ33" s="154">
        <f t="shared" si="111"/>
        <v>0.70217564701335888</v>
      </c>
      <c r="AK33" s="157">
        <f t="shared" si="112"/>
        <v>1.6960699934285244</v>
      </c>
      <c r="AL33" s="157">
        <f t="shared" si="113"/>
        <v>0.99840241540803065</v>
      </c>
      <c r="AM33" s="157">
        <f t="shared" si="114"/>
        <v>3.1155081518517728E-3</v>
      </c>
      <c r="AN33" s="148">
        <f>AF33/Q33</f>
        <v>0.99840241540803065</v>
      </c>
      <c r="AO33" s="152">
        <f t="shared" si="115"/>
        <v>3.1155081518517728E-3</v>
      </c>
      <c r="AP33" s="148">
        <f t="shared" si="116"/>
        <v>650.11450000000002</v>
      </c>
      <c r="AQ33" s="148" t="e">
        <f t="shared" si="117"/>
        <v>#VALUE!</v>
      </c>
      <c r="AR33" s="148" t="e">
        <f t="shared" si="118"/>
        <v>#VALUE!</v>
      </c>
      <c r="AS33" s="156">
        <f t="shared" si="119"/>
        <v>1.8546591446708451E-5</v>
      </c>
      <c r="AT33" s="156">
        <f t="shared" si="120"/>
        <v>9.1250745090192004E-8</v>
      </c>
      <c r="AU33" s="148">
        <v>0.75</v>
      </c>
      <c r="AV33" s="148">
        <f t="shared" si="121"/>
        <v>0.375</v>
      </c>
      <c r="AW33" s="148">
        <f t="shared" si="122"/>
        <v>650.11300000000006</v>
      </c>
      <c r="AX33" s="158">
        <f t="shared" si="123"/>
        <v>295.75039707590003</v>
      </c>
      <c r="AY33" s="158">
        <f t="shared" si="124"/>
        <v>164.99906209578384</v>
      </c>
      <c r="AZ33" s="148" t="str">
        <f>Input!B33</f>
        <v>Hu1-13</v>
      </c>
      <c r="BA33" s="159">
        <f>Input!E33</f>
        <v>0</v>
      </c>
      <c r="BB33" s="148">
        <f t="shared" si="125"/>
        <v>4.4098588187934213</v>
      </c>
      <c r="BC33" s="154">
        <f t="shared" si="126"/>
        <v>11.27156100689186</v>
      </c>
      <c r="BD33" s="148">
        <f t="shared" si="127"/>
        <v>650055</v>
      </c>
      <c r="BE33" s="160">
        <f t="shared" si="128"/>
        <v>82499.531047891927</v>
      </c>
      <c r="BF33" s="161">
        <f t="shared" si="129"/>
        <v>25.380058866040798</v>
      </c>
      <c r="BG33" s="162"/>
      <c r="BH33" s="162"/>
      <c r="BI33" s="162"/>
      <c r="BJ33" s="162"/>
      <c r="BK33" s="162"/>
      <c r="BL33" s="162"/>
      <c r="BM33" s="166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2"/>
      <c r="DC33" s="162"/>
      <c r="DD33" s="162"/>
      <c r="DE33" s="162"/>
    </row>
    <row r="34" spans="1:109" ht="15" customHeight="1" x14ac:dyDescent="0.2">
      <c r="A34" s="9">
        <f>Input!A34</f>
        <v>10517</v>
      </c>
      <c r="B34" s="9" t="str">
        <f>Input!B34</f>
        <v>EO-C-92.5</v>
      </c>
      <c r="C34" s="9">
        <f>Input!O34</f>
        <v>1.4261256310170838</v>
      </c>
      <c r="D34" s="9">
        <f>C34*Input!P34/100</f>
        <v>3.2963431723517841E-3</v>
      </c>
      <c r="E34" s="11">
        <f>Input!M34</f>
        <v>1.8596684571872277</v>
      </c>
      <c r="F34" s="12">
        <f>E34*Input!N34/100</f>
        <v>8.9682608034920874E-5</v>
      </c>
      <c r="G34" s="13">
        <f t="shared" si="104"/>
        <v>256.41108687697493</v>
      </c>
      <c r="H34" s="12">
        <f>G34*Input!L34/100</f>
        <v>1.2221091260231904E-2</v>
      </c>
      <c r="I34" s="9">
        <v>0.3</v>
      </c>
      <c r="J34" s="21">
        <f>(((C34*$G$4*0.000000001*Input!G34*(234/233))-(I34*0.000000000000001))/Input!F34)*1000000000000</f>
        <v>73.077196976347949</v>
      </c>
      <c r="K34" s="9">
        <f>J34*Input!P34/100</f>
        <v>0.16891044804783076</v>
      </c>
      <c r="L34" s="14">
        <f t="shared" si="105"/>
        <v>1.0106045150184721</v>
      </c>
      <c r="M34" s="22">
        <f>L34*Input!P34/100</f>
        <v>2.3359087169993655E-3</v>
      </c>
      <c r="N34" s="9">
        <v>5.0000000000000001E-3</v>
      </c>
      <c r="O34" s="21">
        <f>(((G34*$D$4*0.000000001*Input!G34*(238/236))-(N34*0.000000001))/Input!F34)*1000000</f>
        <v>1.3235484890044624</v>
      </c>
      <c r="P34" s="9">
        <f>O34*Input!N34/100</f>
        <v>6.3828194695592764E-5</v>
      </c>
      <c r="Q34" s="23">
        <f t="shared" si="106"/>
        <v>0.98749844210753457</v>
      </c>
      <c r="R34" s="24">
        <f>Q34*Input!N34/100</f>
        <v>4.762216371222177E-5</v>
      </c>
      <c r="S34" s="65">
        <f>Input!S34*$G$6/0.000000000155125</f>
        <v>1.0132308974549664</v>
      </c>
      <c r="T34" s="9">
        <f>S34*Input!T34/100</f>
        <v>8.6715037949523007E-4</v>
      </c>
      <c r="U34" s="9">
        <f>S34*1/((U33+U35)/2)</f>
        <v>1.012450021582695</v>
      </c>
      <c r="V34" s="9">
        <f>U34*Input!T34/100</f>
        <v>8.664820848245093E-4</v>
      </c>
      <c r="W34" s="3">
        <v>3.0000000000000001E-3</v>
      </c>
      <c r="X34" s="21">
        <f>((($L$4*0.000000001*Input!G34/Input!W34*(232/229))-(W34*0.000000001))/Input!F34)*1000000000</f>
        <v>-4.5652062846043666E-3</v>
      </c>
      <c r="Y34" s="21">
        <f>X34*Input!X34/100</f>
        <v>-2.5159993211219094E-5</v>
      </c>
      <c r="Z34" s="21">
        <f t="shared" si="107"/>
        <v>-1.1146927507490792E-6</v>
      </c>
      <c r="AA34" s="21">
        <f>Z34*Input!X34/100</f>
        <v>-6.1433504409259089E-9</v>
      </c>
      <c r="AB34" s="14">
        <v>0.05</v>
      </c>
      <c r="AC34" s="14">
        <v>0.9</v>
      </c>
      <c r="AD34" s="21">
        <f>(((Input!G34*$L$4*0.000000001*Input!U34*(230/229))-((AB34*0.000000000000001)+(Input!G34*AC34*0.000000000000001)))/Input!F34)*1000000000000</f>
        <v>0.18851029741940492</v>
      </c>
      <c r="AE34" s="21">
        <f>AD34*Input!V34/100</f>
        <v>1.7164163157392949E-3</v>
      </c>
      <c r="AF34" s="191">
        <f t="shared" si="108"/>
        <v>8.593906160172568E-3</v>
      </c>
      <c r="AG34" s="21">
        <f>AF34*Input!V34/100</f>
        <v>7.824888587616336E-5</v>
      </c>
      <c r="AH34" s="9">
        <f t="shared" si="109"/>
        <v>-7709.6636309847891</v>
      </c>
      <c r="AI34" s="3">
        <f t="shared" si="110"/>
        <v>-82.055527847019022</v>
      </c>
      <c r="AJ34" s="22">
        <f t="shared" si="111"/>
        <v>12.450021582695037</v>
      </c>
      <c r="AK34" s="3">
        <f t="shared" si="112"/>
        <v>0.86648208482450928</v>
      </c>
      <c r="AL34" s="3">
        <f t="shared" si="113"/>
        <v>8.7027035119481497E-3</v>
      </c>
      <c r="AM34" s="3">
        <f t="shared" si="114"/>
        <v>7.9240614533712417E-5</v>
      </c>
      <c r="AN34" s="9">
        <f>AL34*1/((AN33+AN35)/2)</f>
        <v>8.7343130621489063E-3</v>
      </c>
      <c r="AO34" s="21">
        <f t="shared" si="115"/>
        <v>7.95284285652491E-5</v>
      </c>
      <c r="AP34" s="58">
        <f t="shared" si="116"/>
        <v>0.94610000000000005</v>
      </c>
      <c r="AQ34" s="58">
        <f t="shared" si="117"/>
        <v>9.2999999999999992E-3</v>
      </c>
      <c r="AR34" s="58">
        <f t="shared" si="118"/>
        <v>0.98298277137723267</v>
      </c>
      <c r="AS34" s="67">
        <f t="shared" si="119"/>
        <v>-1.1288045663850209E-6</v>
      </c>
      <c r="AT34" s="67">
        <f t="shared" si="120"/>
        <v>-6.221362348878557E-9</v>
      </c>
      <c r="AU34" s="58">
        <v>0.75</v>
      </c>
      <c r="AV34" s="58">
        <f t="shared" si="121"/>
        <v>0.375</v>
      </c>
      <c r="AW34" s="58">
        <f t="shared" si="122"/>
        <v>0.94620000000000004</v>
      </c>
      <c r="AX34" s="57">
        <f t="shared" si="123"/>
        <v>8.7275944999999997E-3</v>
      </c>
      <c r="AY34" s="47">
        <f t="shared" si="124"/>
        <v>8.6903085211395906E-3</v>
      </c>
      <c r="AZ34" s="9" t="str">
        <f>Input!B34</f>
        <v>EO-C-92.5</v>
      </c>
      <c r="BA34" s="48">
        <f>Input!E34</f>
        <v>92.5</v>
      </c>
      <c r="BB34" s="58">
        <f t="shared" si="125"/>
        <v>12.483360549824654</v>
      </c>
      <c r="BC34" s="22">
        <f t="shared" si="126"/>
        <v>0.86880242595200641</v>
      </c>
      <c r="BD34" s="9">
        <f t="shared" si="127"/>
        <v>888.2</v>
      </c>
      <c r="BE34" s="49">
        <f t="shared" si="128"/>
        <v>4.345154260569795</v>
      </c>
      <c r="BF34" s="89">
        <f t="shared" si="129"/>
        <v>0.91844309037619853</v>
      </c>
      <c r="BG34" s="85"/>
      <c r="BH34" s="85"/>
      <c r="BI34" s="85"/>
      <c r="BJ34" s="85"/>
      <c r="BK34" s="85"/>
      <c r="BL34" s="85"/>
      <c r="BM34" s="90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</row>
    <row r="35" spans="1:109" s="165" customFormat="1" ht="15" customHeight="1" x14ac:dyDescent="0.2">
      <c r="A35" s="148">
        <f>Input!A35</f>
        <v>10368</v>
      </c>
      <c r="B35" s="148" t="str">
        <f>Input!B35</f>
        <v>Hu1-13</v>
      </c>
      <c r="C35" s="148">
        <f>Input!O35</f>
        <v>2.3107764935252737</v>
      </c>
      <c r="D35" s="148">
        <f>C35*Input!P35/100</f>
        <v>2.3803904267765193E-2</v>
      </c>
      <c r="E35" s="149">
        <f>Input!M35</f>
        <v>3.0144735759834953</v>
      </c>
      <c r="F35" s="150">
        <f>E35*Input!N35/100</f>
        <v>3.9768394574718772E-4</v>
      </c>
      <c r="G35" s="151">
        <f t="shared" si="104"/>
        <v>415.63561665660433</v>
      </c>
      <c r="H35" s="150">
        <f>G35*Input!L35/100</f>
        <v>2.8484868004107485E-2</v>
      </c>
      <c r="I35" s="148">
        <v>0</v>
      </c>
      <c r="J35" s="152">
        <f>(((C35*$G$4*0.000000001*Input!G35*(234/233))-(I35*0.000000000000001))/Input!F35)*1000000000000</f>
        <v>756.96147500952782</v>
      </c>
      <c r="K35" s="148">
        <f>J35*Input!P35/100</f>
        <v>7.7976552626360958</v>
      </c>
      <c r="L35" s="153">
        <f t="shared" si="105"/>
        <v>10.468226970819176</v>
      </c>
      <c r="M35" s="154">
        <f>L35*Input!P35/100</f>
        <v>0.10783590423601125</v>
      </c>
      <c r="N35" s="148">
        <v>0</v>
      </c>
      <c r="O35" s="152">
        <f>(((G35*$D$4*0.000000001*Input!G35*(238/236))-(N35*0.000000001))/Input!F35)*1000000</f>
        <v>13.715310599854158</v>
      </c>
      <c r="P35" s="148">
        <f>O35*Input!N35/100</f>
        <v>1.8093901634943681E-3</v>
      </c>
      <c r="Q35" s="155">
        <f t="shared" si="106"/>
        <v>10.232981989624161</v>
      </c>
      <c r="R35" s="156">
        <f>Q35*Input!N35/100</f>
        <v>1.349984516970244E-3</v>
      </c>
      <c r="S35" s="154">
        <f>Input!S35*$G$6/0.000000000155125</f>
        <v>1.0008403713540737</v>
      </c>
      <c r="T35" s="148">
        <f>S35*Input!T35/100</f>
        <v>2.0942524327826517E-3</v>
      </c>
      <c r="U35" s="154">
        <f>S35</f>
        <v>1.0008403713540737</v>
      </c>
      <c r="V35" s="148">
        <f>U35*Input!T35/100</f>
        <v>2.0942524327826517E-3</v>
      </c>
      <c r="W35" s="157">
        <v>0</v>
      </c>
      <c r="X35" s="152">
        <f>((($L$4*0.000000001*Input!G35/Input!W35*(232/229))-(W35*0.000000001))/Input!F35)*1000000000</f>
        <v>0.77313277288591709</v>
      </c>
      <c r="Y35" s="152">
        <f>X35*Input!X35/100</f>
        <v>3.4434839937992267E-3</v>
      </c>
      <c r="Z35" s="152">
        <f t="shared" si="107"/>
        <v>1.8877690154085831E-4</v>
      </c>
      <c r="AA35" s="152">
        <f>Z35*Input!X35/100</f>
        <v>8.4080026310161226E-7</v>
      </c>
      <c r="AB35" s="153">
        <v>0</v>
      </c>
      <c r="AC35" s="153">
        <v>0.9</v>
      </c>
      <c r="AD35" s="152">
        <f>(((Input!G35*$L$4*0.000000001*Input!U35*(230/229))-((AB35*0.000000000000001)+(Input!G35*AC35*0.000000000000001)))/Input!F35)*1000000000000</f>
        <v>223.19791757430957</v>
      </c>
      <c r="AE35" s="152">
        <f>AD35*Input!V35/100</f>
        <v>0.55389034373887491</v>
      </c>
      <c r="AF35" s="152">
        <f t="shared" si="108"/>
        <v>10.175263553438636</v>
      </c>
      <c r="AG35" s="152">
        <f>AF35*Input!V35/100</f>
        <v>2.5251043058550842E-2</v>
      </c>
      <c r="AH35" s="148">
        <f t="shared" si="109"/>
        <v>53900.99885306324</v>
      </c>
      <c r="AI35" s="157">
        <f t="shared" si="110"/>
        <v>274.82077908336612</v>
      </c>
      <c r="AJ35" s="154">
        <f t="shared" si="111"/>
        <v>0.8403713540736657</v>
      </c>
      <c r="AK35" s="157">
        <f t="shared" si="112"/>
        <v>2.0942524327826519</v>
      </c>
      <c r="AL35" s="157">
        <f t="shared" si="113"/>
        <v>0.9943595682818509</v>
      </c>
      <c r="AM35" s="157">
        <f t="shared" si="114"/>
        <v>2.4710977463612794E-3</v>
      </c>
      <c r="AN35" s="148">
        <f>AF35/Q35</f>
        <v>0.9943595682818509</v>
      </c>
      <c r="AO35" s="152">
        <f t="shared" si="115"/>
        <v>2.4710977463612794E-3</v>
      </c>
      <c r="AP35" s="148">
        <f t="shared" si="116"/>
        <v>544.70849999999996</v>
      </c>
      <c r="AQ35" s="148" t="e">
        <f t="shared" si="117"/>
        <v>#VALUE!</v>
      </c>
      <c r="AR35" s="148" t="e">
        <f t="shared" si="118"/>
        <v>#VALUE!</v>
      </c>
      <c r="AS35" s="156">
        <f t="shared" si="119"/>
        <v>1.8447887598382429E-5</v>
      </c>
      <c r="AT35" s="156">
        <f t="shared" si="120"/>
        <v>8.2201748680173409E-8</v>
      </c>
      <c r="AU35" s="148">
        <v>0.75</v>
      </c>
      <c r="AV35" s="148">
        <f t="shared" si="121"/>
        <v>0.375</v>
      </c>
      <c r="AW35" s="148">
        <f t="shared" si="122"/>
        <v>544.70699999999999</v>
      </c>
      <c r="AX35" s="158">
        <f t="shared" si="123"/>
        <v>120.1910240924</v>
      </c>
      <c r="AY35" s="158">
        <f t="shared" si="124"/>
        <v>61.188661866264077</v>
      </c>
      <c r="AZ35" s="148" t="str">
        <f>Input!B35</f>
        <v>Hu1-13</v>
      </c>
      <c r="BA35" s="159">
        <f>Input!E35</f>
        <v>0</v>
      </c>
      <c r="BB35" s="148">
        <f t="shared" si="125"/>
        <v>3.9180496724196101</v>
      </c>
      <c r="BC35" s="154">
        <f t="shared" si="126"/>
        <v>9.8542930748998518</v>
      </c>
      <c r="BD35" s="148">
        <f t="shared" si="127"/>
        <v>544649</v>
      </c>
      <c r="BE35" s="160">
        <f t="shared" si="128"/>
        <v>30594.330933132038</v>
      </c>
      <c r="BF35" s="161">
        <f t="shared" si="129"/>
        <v>11.233316602552213</v>
      </c>
      <c r="BG35" s="162"/>
      <c r="BH35" s="162"/>
      <c r="BI35" s="162"/>
      <c r="BJ35" s="162"/>
      <c r="BK35" s="162"/>
      <c r="BL35" s="162"/>
      <c r="BM35" s="166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2"/>
      <c r="DC35" s="162"/>
      <c r="DD35" s="162"/>
      <c r="DE35" s="162"/>
    </row>
    <row r="36" spans="1:109" ht="15" customHeight="1" x14ac:dyDescent="0.2">
      <c r="A36" s="9">
        <f>Input!A36</f>
        <v>10518</v>
      </c>
      <c r="B36" s="9" t="str">
        <f>Input!B36</f>
        <v>EO-C-81.5</v>
      </c>
      <c r="C36" s="9">
        <f>Input!O36</f>
        <v>1.4198644749581437</v>
      </c>
      <c r="D36" s="9">
        <f>C36*Input!P36/100</f>
        <v>4.4509288204608657E-3</v>
      </c>
      <c r="E36" s="11">
        <f>Input!M36</f>
        <v>1.8478147820951352</v>
      </c>
      <c r="F36" s="12">
        <f>E36*Input!N36/100</f>
        <v>1.1561661360728822E-4</v>
      </c>
      <c r="G36" s="13">
        <f t="shared" si="104"/>
        <v>254.77670215527723</v>
      </c>
      <c r="H36" s="12">
        <f>G36*Input!L36/100</f>
        <v>8.9399343844719474E-3</v>
      </c>
      <c r="I36" s="9">
        <v>0.3</v>
      </c>
      <c r="J36" s="21">
        <f>(((C36*$G$4*0.000000001*Input!G36*(234/233))-(I36*0.000000000000001))/Input!F36)*1000000000000</f>
        <v>60.138842820381413</v>
      </c>
      <c r="K36" s="9">
        <f>J36*Input!P36/100</f>
        <v>0.18852060422618325</v>
      </c>
      <c r="L36" s="14">
        <f t="shared" si="105"/>
        <v>0.83167648181599707</v>
      </c>
      <c r="M36" s="22">
        <f>L36*Input!P36/100</f>
        <v>2.6071029224978971E-3</v>
      </c>
      <c r="N36" s="9">
        <v>5.0000000000000001E-3</v>
      </c>
      <c r="O36" s="21">
        <f>(((G36*$D$4*0.000000001*Input!G36*(238/236))-(N36*0.000000001))/Input!F36)*1000000</f>
        <v>1.0870432624961528</v>
      </c>
      <c r="P36" s="9">
        <f>O36*Input!N36/100</f>
        <v>6.8015616106242933E-5</v>
      </c>
      <c r="Q36" s="23">
        <f t="shared" si="106"/>
        <v>0.81104208658487864</v>
      </c>
      <c r="R36" s="24">
        <f>Q36*Input!N36/100</f>
        <v>5.0746395392298003E-5</v>
      </c>
      <c r="S36" s="65">
        <f>Input!S36*$G$6/0.000000000155125</f>
        <v>1.0124481774050875</v>
      </c>
      <c r="T36" s="9">
        <f>S36*Input!T36/100</f>
        <v>1.0673389499070724E-3</v>
      </c>
      <c r="U36" s="9">
        <f>S36*1/((U35+U37)/2)</f>
        <v>1.0119348844338603</v>
      </c>
      <c r="V36" s="9">
        <f>U36*Input!T36/100</f>
        <v>1.0667978283038823E-3</v>
      </c>
      <c r="W36" s="3">
        <v>3.0000000000000001E-3</v>
      </c>
      <c r="X36" s="21">
        <f>((($L$4*0.000000001*Input!G36/Input!W36*(232/229))-(W36*0.000000001))/Input!F36)*1000000000</f>
        <v>2.0081868607640653E-4</v>
      </c>
      <c r="Y36" s="21">
        <f>X36*Input!X36/100</f>
        <v>1.0764196216346578E-6</v>
      </c>
      <c r="Z36" s="21">
        <f t="shared" si="107"/>
        <v>4.9034177127819536E-8</v>
      </c>
      <c r="AA36" s="21">
        <f>Z36*Input!X36/100</f>
        <v>2.6283087207836973E-10</v>
      </c>
      <c r="AB36" s="14">
        <v>0.05</v>
      </c>
      <c r="AC36" s="14">
        <v>0.9</v>
      </c>
      <c r="AD36" s="21">
        <f>(((Input!G36*$L$4*0.000000001*Input!U36*(230/229))-((AB36*0.000000000000001)+(Input!G36*AC36*0.000000000000001)))/Input!F36)*1000000000000</f>
        <v>0.16128778093422208</v>
      </c>
      <c r="AE36" s="21">
        <f>AD36*Input!V36/100</f>
        <v>1.5020364835100178E-3</v>
      </c>
      <c r="AF36" s="191">
        <f t="shared" si="108"/>
        <v>7.3528718224200986E-3</v>
      </c>
      <c r="AG36" s="21">
        <f>AF36*Input!V36/100</f>
        <v>6.8475625815398659E-5</v>
      </c>
      <c r="AH36" s="9">
        <f t="shared" si="109"/>
        <v>149954.01683305597</v>
      </c>
      <c r="AI36" s="3">
        <f t="shared" si="110"/>
        <v>1611.2837847652161</v>
      </c>
      <c r="AJ36" s="22">
        <f t="shared" si="111"/>
        <v>11.93488443386026</v>
      </c>
      <c r="AK36" s="3">
        <f t="shared" si="112"/>
        <v>1.0667978283038824</v>
      </c>
      <c r="AL36" s="3">
        <f t="shared" si="113"/>
        <v>9.0659559399456548E-3</v>
      </c>
      <c r="AM36" s="3">
        <f t="shared" si="114"/>
        <v>8.4431094809790422E-5</v>
      </c>
      <c r="AN36" s="9">
        <f>AL36*1/((AN35+AN37)/2)</f>
        <v>9.1071959262239415E-3</v>
      </c>
      <c r="AO36" s="21">
        <f t="shared" si="115"/>
        <v>8.4815162106662532E-5</v>
      </c>
      <c r="AP36" s="58">
        <f t="shared" si="116"/>
        <v>0.98719999999999997</v>
      </c>
      <c r="AQ36" s="58">
        <f t="shared" si="117"/>
        <v>9.2999999999999992E-3</v>
      </c>
      <c r="AR36" s="58">
        <f t="shared" si="118"/>
        <v>0.94205834683954615</v>
      </c>
      <c r="AS36" s="67">
        <f t="shared" si="119"/>
        <v>6.0458240008594084E-8</v>
      </c>
      <c r="AT36" s="67">
        <f t="shared" si="120"/>
        <v>3.2408771689436217E-10</v>
      </c>
      <c r="AU36" s="58">
        <v>0.75</v>
      </c>
      <c r="AV36" s="58">
        <f t="shared" si="121"/>
        <v>0.375</v>
      </c>
      <c r="AW36" s="58">
        <f t="shared" si="122"/>
        <v>0.98719999999999997</v>
      </c>
      <c r="AX36" s="57">
        <f t="shared" si="123"/>
        <v>9.4756362999999996E-3</v>
      </c>
      <c r="AY36" s="47">
        <f t="shared" si="124"/>
        <v>9.2944079893595311E-3</v>
      </c>
      <c r="AZ36" s="9" t="str">
        <f>Input!B36</f>
        <v>EO-C-81.5</v>
      </c>
      <c r="BA36" s="48">
        <f>Input!E36</f>
        <v>81.5</v>
      </c>
      <c r="BB36" s="58">
        <f t="shared" si="125"/>
        <v>11.968230732228278</v>
      </c>
      <c r="BC36" s="22">
        <f t="shared" si="126"/>
        <v>1.0697785301236564</v>
      </c>
      <c r="BD36" s="9">
        <f t="shared" si="127"/>
        <v>929.19999999999993</v>
      </c>
      <c r="BE36" s="49">
        <f t="shared" si="128"/>
        <v>4.6472039946797654</v>
      </c>
      <c r="BF36" s="89">
        <f t="shared" si="129"/>
        <v>0.94149189519444199</v>
      </c>
      <c r="BG36" s="85"/>
      <c r="BH36" s="85"/>
      <c r="BI36" s="85"/>
      <c r="BJ36" s="85"/>
      <c r="BK36" s="85"/>
      <c r="BL36" s="85"/>
      <c r="BM36" s="90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</row>
    <row r="37" spans="1:109" s="165" customFormat="1" ht="15" customHeight="1" x14ac:dyDescent="0.2">
      <c r="A37" s="148">
        <f>Input!A37</f>
        <v>10368</v>
      </c>
      <c r="B37" s="148" t="str">
        <f>Input!B37</f>
        <v>Hu1-13</v>
      </c>
      <c r="C37" s="148">
        <f>Input!O37</f>
        <v>2.3123245576635418</v>
      </c>
      <c r="D37" s="148">
        <f>C37*Input!P37/100</f>
        <v>2.2789062617239324E-2</v>
      </c>
      <c r="E37" s="149">
        <f>Input!M37</f>
        <v>3.0134972876482391</v>
      </c>
      <c r="F37" s="150">
        <f>E37*Input!N37/100</f>
        <v>3.8438632071554333E-4</v>
      </c>
      <c r="G37" s="151">
        <f t="shared" si="104"/>
        <v>415.5010060209392</v>
      </c>
      <c r="H37" s="150">
        <f>G37*Input!L37/100</f>
        <v>3.7330575442342917E-2</v>
      </c>
      <c r="I37" s="148">
        <v>0</v>
      </c>
      <c r="J37" s="152">
        <f>(((C37*$G$4*0.000000001*Input!G37*(234/233))-(I37*0.000000000000001))/Input!F37)*1000000000000</f>
        <v>757.46858805866782</v>
      </c>
      <c r="K37" s="148">
        <f>J37*Input!P37/100</f>
        <v>7.4652146155914219</v>
      </c>
      <c r="L37" s="153">
        <f t="shared" si="105"/>
        <v>10.475239975672817</v>
      </c>
      <c r="M37" s="154">
        <f>L37*Input!P37/100</f>
        <v>0.1032384917355325</v>
      </c>
      <c r="N37" s="148">
        <v>0</v>
      </c>
      <c r="O37" s="152">
        <f>(((G37*$D$4*0.000000001*Input!G37*(238/236))-(N37*0.000000001))/Input!F37)*1000000</f>
        <v>13.710868664167696</v>
      </c>
      <c r="P37" s="148">
        <f>O37*Input!N37/100</f>
        <v>1.7488883700792789E-3</v>
      </c>
      <c r="Q37" s="155">
        <f t="shared" si="106"/>
        <v>10.229667865051647</v>
      </c>
      <c r="R37" s="156">
        <f>Q37*Input!N37/100</f>
        <v>1.3048441785251815E-3</v>
      </c>
      <c r="S37" s="154">
        <f>Input!S37*$G$6/0.000000000155125</f>
        <v>1.0001741069075674</v>
      </c>
      <c r="T37" s="148">
        <f>S37*Input!T37/100</f>
        <v>1.6172030808985624E-3</v>
      </c>
      <c r="U37" s="154">
        <f>S37</f>
        <v>1.0001741069075674</v>
      </c>
      <c r="V37" s="148">
        <f>U37*Input!T37/100</f>
        <v>1.6172030808985624E-3</v>
      </c>
      <c r="W37" s="157">
        <v>0</v>
      </c>
      <c r="X37" s="152">
        <f>((($L$4*0.000000001*Input!G37/Input!W37*(232/229))-(W37*0.000000001))/Input!F37)*1000000000</f>
        <v>0.78407577046232868</v>
      </c>
      <c r="Y37" s="152">
        <f>X37*Input!X37/100</f>
        <v>4.8952325108256815E-3</v>
      </c>
      <c r="Z37" s="152">
        <f t="shared" si="107"/>
        <v>1.9144886843773819E-4</v>
      </c>
      <c r="AA37" s="152">
        <f>Z37*Input!X37/100</f>
        <v>1.1952757121733201E-6</v>
      </c>
      <c r="AB37" s="153">
        <v>0</v>
      </c>
      <c r="AC37" s="153">
        <v>0.9</v>
      </c>
      <c r="AD37" s="152">
        <f>(((Input!G37*$L$4*0.000000001*Input!U37*(230/229))-((AB37*0.000000000000001)+(Input!G37*AC37*0.000000000000001)))/Input!F37)*1000000000000</f>
        <v>223.62474285880378</v>
      </c>
      <c r="AE37" s="152">
        <f>AD37*Input!V37/100</f>
        <v>0.65347737897242775</v>
      </c>
      <c r="AF37" s="152">
        <f t="shared" si="108"/>
        <v>10.194721888033328</v>
      </c>
      <c r="AG37" s="152">
        <f>AF37*Input!V37/100</f>
        <v>2.9791068973755042E-2</v>
      </c>
      <c r="AH37" s="148">
        <f t="shared" si="109"/>
        <v>53250.363771926874</v>
      </c>
      <c r="AI37" s="157">
        <f t="shared" si="110"/>
        <v>367.07339061651004</v>
      </c>
      <c r="AJ37" s="154">
        <f t="shared" si="111"/>
        <v>0.1741069075673618</v>
      </c>
      <c r="AK37" s="157">
        <f t="shared" si="112"/>
        <v>1.6172030808985625</v>
      </c>
      <c r="AL37" s="157">
        <f t="shared" si="113"/>
        <v>0.99658386005495769</v>
      </c>
      <c r="AM37" s="157">
        <f t="shared" si="114"/>
        <v>2.9149955737828022E-3</v>
      </c>
      <c r="AN37" s="148">
        <f>AF37/Q37</f>
        <v>0.99658386005495769</v>
      </c>
      <c r="AO37" s="152">
        <f t="shared" si="115"/>
        <v>2.9149955737828022E-3</v>
      </c>
      <c r="AP37" s="148">
        <f t="shared" si="116"/>
        <v>612.54700000000003</v>
      </c>
      <c r="AQ37" s="148" t="e">
        <f t="shared" si="117"/>
        <v>#VALUE!</v>
      </c>
      <c r="AR37" s="148" t="e">
        <f t="shared" si="118"/>
        <v>#VALUE!</v>
      </c>
      <c r="AS37" s="156">
        <f t="shared" si="119"/>
        <v>1.8715062010155653E-5</v>
      </c>
      <c r="AT37" s="156">
        <f t="shared" si="120"/>
        <v>1.1686842255280342E-7</v>
      </c>
      <c r="AU37" s="148">
        <v>0.75</v>
      </c>
      <c r="AV37" s="148">
        <f t="shared" si="121"/>
        <v>0.375</v>
      </c>
      <c r="AW37" s="148">
        <f t="shared" si="122"/>
        <v>612.54549999999995</v>
      </c>
      <c r="AX37" s="158">
        <f t="shared" si="123"/>
        <v>255.6498280536</v>
      </c>
      <c r="AY37" s="158">
        <f t="shared" si="124"/>
        <v>110.4174084312403</v>
      </c>
      <c r="AZ37" s="148" t="str">
        <f>Input!B37</f>
        <v>Hu1-13</v>
      </c>
      <c r="BA37" s="159">
        <f>Input!E37</f>
        <v>0</v>
      </c>
      <c r="BB37" s="148">
        <f t="shared" si="125"/>
        <v>0.98329273020653407</v>
      </c>
      <c r="BC37" s="154">
        <f t="shared" si="126"/>
        <v>9.1609686066576117</v>
      </c>
      <c r="BD37" s="148">
        <f t="shared" si="127"/>
        <v>612487.5</v>
      </c>
      <c r="BE37" s="160">
        <f t="shared" si="128"/>
        <v>55208.70421562015</v>
      </c>
      <c r="BF37" s="161">
        <f t="shared" si="129"/>
        <v>18.025992915014527</v>
      </c>
      <c r="BG37" s="162"/>
      <c r="BH37" s="162"/>
      <c r="BI37" s="162"/>
      <c r="BJ37" s="162"/>
      <c r="BK37" s="162"/>
      <c r="BL37" s="162"/>
      <c r="BM37" s="166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2"/>
      <c r="DC37" s="162"/>
      <c r="DD37" s="162"/>
      <c r="DE37" s="162"/>
    </row>
    <row r="38" spans="1:109" ht="15" customHeight="1" x14ac:dyDescent="0.2">
      <c r="A38" s="9">
        <f>Input!A38</f>
        <v>10519</v>
      </c>
      <c r="B38" s="9" t="str">
        <f>Input!B38</f>
        <v>EO-C-63</v>
      </c>
      <c r="C38" s="9">
        <f>Input!O38</f>
        <v>2.0967884641119472</v>
      </c>
      <c r="D38" s="9">
        <f>C38*Input!P38/100</f>
        <v>5.8510852193279757E-3</v>
      </c>
      <c r="E38" s="11">
        <f>Input!M38</f>
        <v>2.7519760103205262</v>
      </c>
      <c r="F38" s="12">
        <f>E38*Input!N38/100</f>
        <v>1.6287568752569516E-4</v>
      </c>
      <c r="G38" s="13">
        <f t="shared" si="104"/>
        <v>379.44245230299413</v>
      </c>
      <c r="H38" s="12">
        <f>G38*Input!L38/100</f>
        <v>1.3405351658614513E-2</v>
      </c>
      <c r="I38" s="9">
        <v>0.3</v>
      </c>
      <c r="J38" s="21">
        <f>(((C38*$G$4*0.000000001*Input!G38*(234/233))-(I38*0.000000000000001))/Input!F38)*1000000000000</f>
        <v>61.068485784458296</v>
      </c>
      <c r="K38" s="9">
        <f>J38*Input!P38/100</f>
        <v>0.17041152250497477</v>
      </c>
      <c r="L38" s="14">
        <f t="shared" si="105"/>
        <v>0.84453276825997936</v>
      </c>
      <c r="M38" s="22">
        <f>L38*Input!P38/100</f>
        <v>2.3566674856239965E-3</v>
      </c>
      <c r="N38" s="9">
        <v>5.0000000000000001E-3</v>
      </c>
      <c r="O38" s="21">
        <f>(((G38*$D$4*0.000000001*Input!G38*(238/236))-(N38*0.000000001))/Input!F38)*1000000</f>
        <v>1.1132351202362816</v>
      </c>
      <c r="P38" s="9">
        <f>O38*Input!N38/100</f>
        <v>6.5886815475951711E-5</v>
      </c>
      <c r="Q38" s="23">
        <f t="shared" si="106"/>
        <v>0.83058381016293503</v>
      </c>
      <c r="R38" s="24">
        <f>Q38*Input!N38/100</f>
        <v>4.9158098988022443E-5</v>
      </c>
      <c r="S38" s="65">
        <f>Input!S38*$G$6/0.000000000155125</f>
        <v>1.0112408319629334</v>
      </c>
      <c r="T38" s="9">
        <f>S38*Input!T38/100</f>
        <v>6.238238007674669E-4</v>
      </c>
      <c r="U38" s="9">
        <f>S38*1/((U37+U39)/2)</f>
        <v>1.0115913849603311</v>
      </c>
      <c r="V38" s="9">
        <f>U38*Input!T38/100</f>
        <v>6.2404005321326905E-4</v>
      </c>
      <c r="W38" s="3">
        <v>3.0000000000000001E-3</v>
      </c>
      <c r="X38" s="21">
        <f>((($L$4*0.000000001*Input!G38/Input!W38*(232/229))-(W38*0.000000001))/Input!F38)*1000000000</f>
        <v>-2.5313206793383101E-3</v>
      </c>
      <c r="Y38" s="21">
        <f>X38*Input!X38/100</f>
        <v>-1.731796639617548E-5</v>
      </c>
      <c r="Z38" s="21">
        <f t="shared" si="107"/>
        <v>-6.1807608138000726E-7</v>
      </c>
      <c r="AA38" s="21">
        <f>Z38*Input!X38/100</f>
        <v>-4.2285518760968589E-9</v>
      </c>
      <c r="AB38" s="14">
        <v>0.05</v>
      </c>
      <c r="AC38" s="14">
        <v>0.9</v>
      </c>
      <c r="AD38" s="21">
        <f>(((Input!G38*$L$4*0.000000001*Input!U38*(230/229))-((AB38*0.000000000000001)+(Input!G38*AC38*0.000000000000001)))/Input!F38)*1000000000000</f>
        <v>0.13884936060652198</v>
      </c>
      <c r="AE38" s="21">
        <f>AD38*Input!V38/100</f>
        <v>1.3767365896025386E-3</v>
      </c>
      <c r="AF38" s="191">
        <f t="shared" si="108"/>
        <v>6.3299373656899209E-3</v>
      </c>
      <c r="AG38" s="21">
        <f>AF38*Input!V38/100</f>
        <v>6.2763388633337909E-5</v>
      </c>
      <c r="AH38" s="9">
        <f t="shared" si="109"/>
        <v>-10241.356293155326</v>
      </c>
      <c r="AI38" s="3">
        <f t="shared" si="110"/>
        <v>-123.3730474958668</v>
      </c>
      <c r="AJ38" s="22">
        <f t="shared" si="111"/>
        <v>11.591384960331075</v>
      </c>
      <c r="AK38" s="3">
        <f t="shared" si="112"/>
        <v>0.62404005321326905</v>
      </c>
      <c r="AL38" s="3">
        <f t="shared" si="113"/>
        <v>7.6210700091158554E-3</v>
      </c>
      <c r="AM38" s="3">
        <f t="shared" si="114"/>
        <v>7.5566735070395843E-5</v>
      </c>
      <c r="AN38" s="9">
        <f>AL38*1/((AN37+AN39)/2)</f>
        <v>7.646401521046218E-3</v>
      </c>
      <c r="AO38" s="21">
        <f t="shared" si="115"/>
        <v>7.5817909728112485E-5</v>
      </c>
      <c r="AP38" s="58">
        <f t="shared" si="116"/>
        <v>0.82850000000000001</v>
      </c>
      <c r="AQ38" s="58">
        <f t="shared" si="117"/>
        <v>8.3000000000000001E-3</v>
      </c>
      <c r="AR38" s="58">
        <f t="shared" si="118"/>
        <v>1.0018105009052505</v>
      </c>
      <c r="AS38" s="67">
        <f t="shared" si="119"/>
        <v>-7.4414655549180491E-7</v>
      </c>
      <c r="AT38" s="67">
        <f t="shared" si="120"/>
        <v>-5.0912503352036615E-9</v>
      </c>
      <c r="AU38" s="58">
        <v>0.75</v>
      </c>
      <c r="AV38" s="58">
        <f t="shared" si="121"/>
        <v>0.375</v>
      </c>
      <c r="AW38" s="58">
        <f t="shared" si="122"/>
        <v>0.8286</v>
      </c>
      <c r="AX38" s="57">
        <f t="shared" si="123"/>
        <v>8.2192928999999994E-3</v>
      </c>
      <c r="AY38" s="47">
        <f t="shared" si="124"/>
        <v>8.2624167348758371E-3</v>
      </c>
      <c r="AZ38" s="9" t="str">
        <f>Input!B38</f>
        <v>EO-C-63</v>
      </c>
      <c r="BA38" s="48">
        <f>Input!E38</f>
        <v>63</v>
      </c>
      <c r="BB38" s="58">
        <f t="shared" si="125"/>
        <v>11.618562312819327</v>
      </c>
      <c r="BC38" s="22">
        <f t="shared" si="126"/>
        <v>0.62550324605203556</v>
      </c>
      <c r="BD38" s="9">
        <f t="shared" si="127"/>
        <v>770.6</v>
      </c>
      <c r="BE38" s="49">
        <f t="shared" si="128"/>
        <v>4.1312083674379183</v>
      </c>
      <c r="BF38" s="89">
        <f t="shared" si="129"/>
        <v>0.99715384200770429</v>
      </c>
      <c r="BG38" s="85"/>
      <c r="BH38" s="85"/>
      <c r="BI38" s="85"/>
      <c r="BJ38" s="85"/>
      <c r="BK38" s="85"/>
      <c r="BL38" s="85"/>
      <c r="BM38" s="90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</row>
    <row r="39" spans="1:109" s="165" customFormat="1" ht="15" customHeight="1" x14ac:dyDescent="0.2">
      <c r="A39" s="148">
        <f>Input!A39</f>
        <v>10368</v>
      </c>
      <c r="B39" s="148" t="str">
        <f>Input!B39</f>
        <v>Hu1-13</v>
      </c>
      <c r="C39" s="148">
        <f>Input!O39</f>
        <v>2.2978009798526351</v>
      </c>
      <c r="D39" s="148">
        <f>C39*Input!P39/100</f>
        <v>2.1345875633032304E-2</v>
      </c>
      <c r="E39" s="149">
        <f>Input!M39</f>
        <v>3.0134892140832781</v>
      </c>
      <c r="F39" s="150">
        <f>E39*Input!N39/100</f>
        <v>4.6722748562882867E-4</v>
      </c>
      <c r="G39" s="151">
        <f t="shared" si="104"/>
        <v>415.49989283780235</v>
      </c>
      <c r="H39" s="150">
        <f>G39*Input!L39/100</f>
        <v>2.7963156307512595E-2</v>
      </c>
      <c r="I39" s="148">
        <v>0</v>
      </c>
      <c r="J39" s="152">
        <f>(((C39*$G$4*0.000000001*Input!G39*(234/233))-(I39*0.000000000000001))/Input!F39)*1000000000000</f>
        <v>752.71097133850299</v>
      </c>
      <c r="K39" s="148">
        <f>J39*Input!P39/100</f>
        <v>6.9924571025472666</v>
      </c>
      <c r="L39" s="153">
        <f t="shared" si="105"/>
        <v>10.409445594702211</v>
      </c>
      <c r="M39" s="154">
        <f>L39*Input!P39/100</f>
        <v>9.6700598973362625E-2</v>
      </c>
      <c r="N39" s="148">
        <v>0</v>
      </c>
      <c r="O39" s="152">
        <f>(((G39*$D$4*0.000000001*Input!G39*(238/236))-(N39*0.000000001))/Input!F39)*1000000</f>
        <v>13.710831930904558</v>
      </c>
      <c r="P39" s="148">
        <f>O39*Input!N39/100</f>
        <v>2.1258007159998286E-3</v>
      </c>
      <c r="Q39" s="155">
        <f t="shared" si="106"/>
        <v>10.229640458394147</v>
      </c>
      <c r="R39" s="156">
        <f>Q39*Input!N39/100</f>
        <v>1.5860581706831859E-3</v>
      </c>
      <c r="S39" s="154">
        <f>Input!S39*$G$6/0.000000000155125</f>
        <v>0.99913282076578058</v>
      </c>
      <c r="T39" s="148">
        <f>S39*Input!T39/100</f>
        <v>2.0303633731093259E-3</v>
      </c>
      <c r="U39" s="154">
        <f>S39</f>
        <v>0.99913282076578058</v>
      </c>
      <c r="V39" s="148">
        <f>U39*Input!T39/100</f>
        <v>2.0303633731093259E-3</v>
      </c>
      <c r="W39" s="157">
        <v>0</v>
      </c>
      <c r="X39" s="152">
        <f>((($L$4*0.000000001*Input!G39/Input!W39*(232/229))-(W39*0.000000001))/Input!F39)*1000000000</f>
        <v>0.77352591909975699</v>
      </c>
      <c r="Y39" s="152">
        <f>X39*Input!X39/100</f>
        <v>4.0928154078961913E-3</v>
      </c>
      <c r="Z39" s="152">
        <f t="shared" si="107"/>
        <v>1.8887289659721087E-4</v>
      </c>
      <c r="AA39" s="152">
        <f>Z39*Input!X39/100</f>
        <v>9.9934841514645716E-7</v>
      </c>
      <c r="AB39" s="153">
        <v>0</v>
      </c>
      <c r="AC39" s="153">
        <v>0.9</v>
      </c>
      <c r="AD39" s="152">
        <f>(((Input!G39*$L$4*0.000000001*Input!U39*(230/229))-((AB39*0.000000000000001)+(Input!G39*AC39*0.000000000000001)))/Input!F39)*1000000000000</f>
        <v>223.67049067469119</v>
      </c>
      <c r="AE39" s="152">
        <f>AD39*Input!V39/100</f>
        <v>0.51061154170016754</v>
      </c>
      <c r="AF39" s="152">
        <f t="shared" si="108"/>
        <v>10.196807463421791</v>
      </c>
      <c r="AG39" s="152">
        <f>AF39*Input!V39/100</f>
        <v>2.3278026366429009E-2</v>
      </c>
      <c r="AH39" s="148">
        <f t="shared" si="109"/>
        <v>53987.669205748658</v>
      </c>
      <c r="AI39" s="157">
        <f t="shared" si="110"/>
        <v>311.10870503967641</v>
      </c>
      <c r="AJ39" s="154">
        <f t="shared" si="111"/>
        <v>-0.86717923421941734</v>
      </c>
      <c r="AK39" s="157">
        <f t="shared" si="112"/>
        <v>2.030363373109326</v>
      </c>
      <c r="AL39" s="157">
        <f t="shared" si="113"/>
        <v>0.99679040577174793</v>
      </c>
      <c r="AM39" s="157">
        <f t="shared" si="114"/>
        <v>2.280789023979509E-3</v>
      </c>
      <c r="AN39" s="148">
        <f>AF39/Q39</f>
        <v>0.99679040577174793</v>
      </c>
      <c r="AO39" s="152">
        <f t="shared" si="115"/>
        <v>2.280789023979509E-3</v>
      </c>
      <c r="AP39" s="148">
        <f t="shared" si="116"/>
        <v>680.14909999999998</v>
      </c>
      <c r="AQ39" s="148" t="e">
        <f t="shared" si="117"/>
        <v>#VALUE!</v>
      </c>
      <c r="AR39" s="148" t="e">
        <f t="shared" si="118"/>
        <v>#VALUE!</v>
      </c>
      <c r="AS39" s="156">
        <f t="shared" si="119"/>
        <v>1.8463297646226387E-5</v>
      </c>
      <c r="AT39" s="156">
        <f t="shared" si="120"/>
        <v>9.773338359849595E-8</v>
      </c>
      <c r="AU39" s="148">
        <v>0.75</v>
      </c>
      <c r="AV39" s="148">
        <f t="shared" si="121"/>
        <v>0.375</v>
      </c>
      <c r="AW39" s="148">
        <f t="shared" si="122"/>
        <v>680.14760000000001</v>
      </c>
      <c r="AX39" s="158">
        <f t="shared" si="123"/>
        <v>318.96395994020003</v>
      </c>
      <c r="AY39" s="158">
        <f t="shared" si="124"/>
        <v>205.36986224232157</v>
      </c>
      <c r="AZ39" s="148" t="str">
        <f>Input!B39</f>
        <v>Hu1-13</v>
      </c>
      <c r="BA39" s="159">
        <f>Input!E39</f>
        <v>0</v>
      </c>
      <c r="BB39" s="148">
        <f t="shared" si="125"/>
        <v>-5.928620572689808</v>
      </c>
      <c r="BC39" s="154">
        <f t="shared" si="126"/>
        <v>14.874297975140372</v>
      </c>
      <c r="BD39" s="148">
        <f t="shared" si="127"/>
        <v>680089.59999999998</v>
      </c>
      <c r="BE39" s="160">
        <f t="shared" si="128"/>
        <v>102684.93112116079</v>
      </c>
      <c r="BF39" s="161">
        <f t="shared" si="129"/>
        <v>30.194896261094144</v>
      </c>
      <c r="BG39" s="162"/>
      <c r="BH39" s="162"/>
      <c r="BI39" s="162"/>
      <c r="BJ39" s="162"/>
      <c r="BK39" s="162"/>
      <c r="BL39" s="162"/>
      <c r="BM39" s="166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2"/>
      <c r="DC39" s="162"/>
      <c r="DD39" s="162"/>
      <c r="DE39" s="162"/>
    </row>
    <row r="40" spans="1:109" ht="15" customHeight="1" x14ac:dyDescent="0.2">
      <c r="A40" s="9">
        <f>Input!A40</f>
        <v>10520</v>
      </c>
      <c r="B40" s="9" t="str">
        <f>Input!B40</f>
        <v>EO-C-23.5</v>
      </c>
      <c r="C40" s="9">
        <f>Input!O40</f>
        <v>1.3011220944252606</v>
      </c>
      <c r="D40" s="9">
        <f>C40*Input!P40/100</f>
        <v>5.6237731586118098E-3</v>
      </c>
      <c r="E40" s="11">
        <f>Input!M40</f>
        <v>1.7016445786945533</v>
      </c>
      <c r="F40" s="12">
        <f>E40*Input!N40/100</f>
        <v>1.1319154221359733E-4</v>
      </c>
      <c r="G40" s="13">
        <f t="shared" si="104"/>
        <v>234.622754510405</v>
      </c>
      <c r="H40" s="12">
        <f>G40*Input!L40/100</f>
        <v>1.127641540036094E-2</v>
      </c>
      <c r="I40" s="9">
        <v>0.3</v>
      </c>
      <c r="J40" s="21">
        <f>(((C40*$G$4*0.000000001*Input!G40*(234/233))-(I40*0.000000000000001))/Input!F40)*1000000000000</f>
        <v>44.264701669206573</v>
      </c>
      <c r="K40" s="9">
        <f>J40*Input!P40/100</f>
        <v>0.19132304507610734</v>
      </c>
      <c r="L40" s="14">
        <f t="shared" si="105"/>
        <v>0.6121486484672426</v>
      </c>
      <c r="M40" s="22">
        <f>L40*Input!P40/100</f>
        <v>2.6458586423830227E-3</v>
      </c>
      <c r="N40" s="9">
        <v>5.0000000000000001E-3</v>
      </c>
      <c r="O40" s="21">
        <f>(((G40*$D$4*0.000000001*Input!G40*(238/236))-(N40*0.000000001))/Input!F40)*1000000</f>
        <v>0.80406079577697043</v>
      </c>
      <c r="P40" s="9">
        <f>O40*Input!N40/100</f>
        <v>5.3485247534658353E-5</v>
      </c>
      <c r="Q40" s="23">
        <f t="shared" si="106"/>
        <v>0.59990910026026689</v>
      </c>
      <c r="R40" s="24">
        <f>Q40*Input!N40/100</f>
        <v>3.9905299318454284E-5</v>
      </c>
      <c r="S40" s="65">
        <f>Input!S40*$G$6/0.000000000155125</f>
        <v>1.0137488053013324</v>
      </c>
      <c r="T40" s="9">
        <f>S40*Input!T40/100</f>
        <v>1.0832748621897219E-3</v>
      </c>
      <c r="U40" s="9">
        <f>S40*1/((U39+U41)/2)</f>
        <v>1.0142700238121602</v>
      </c>
      <c r="V40" s="9">
        <f>U40*Input!T40/100</f>
        <v>1.0838318274926995E-3</v>
      </c>
      <c r="W40" s="3">
        <v>3.0000000000000001E-3</v>
      </c>
      <c r="X40" s="21">
        <f>((($L$4*0.000000001*Input!G40/Input!W40*(232/229))-(W40*0.000000001))/Input!F40)*1000000000</f>
        <v>5.2841111619847426E-2</v>
      </c>
      <c r="Y40" s="21">
        <f>X40*Input!X40/100</f>
        <v>1.7278460754338937E-4</v>
      </c>
      <c r="Z40" s="21">
        <f t="shared" si="107"/>
        <v>1.2902287518267412E-5</v>
      </c>
      <c r="AA40" s="21">
        <f>Z40*Input!X40/100</f>
        <v>4.2189057287327429E-8</v>
      </c>
      <c r="AB40" s="14">
        <v>0.05</v>
      </c>
      <c r="AC40" s="14">
        <v>0.9</v>
      </c>
      <c r="AD40" s="21">
        <f>(((Input!G40*$L$4*0.000000001*Input!U40*(230/229))-((AB40*0.000000000000001)+(Input!G40*AC40*0.000000000000001)))/Input!F40)*1000000000000</f>
        <v>7.3428427933060439E-2</v>
      </c>
      <c r="AE40" s="21">
        <f>AD40*Input!V40/100</f>
        <v>1.2995146745433629E-3</v>
      </c>
      <c r="AF40" s="191">
        <f t="shared" si="108"/>
        <v>3.3474936265246043E-3</v>
      </c>
      <c r="AG40" s="21">
        <f>AF40*Input!V40/100</f>
        <v>5.9242955529087454E-5</v>
      </c>
      <c r="AH40" s="9">
        <f t="shared" si="109"/>
        <v>259.4496225405868</v>
      </c>
      <c r="AI40" s="3">
        <f t="shared" si="110"/>
        <v>4.6693793035372062</v>
      </c>
      <c r="AJ40" s="22">
        <f t="shared" si="111"/>
        <v>14.270023812160249</v>
      </c>
      <c r="AK40" s="3">
        <f t="shared" si="112"/>
        <v>1.0838318274926995</v>
      </c>
      <c r="AL40" s="3">
        <f t="shared" si="113"/>
        <v>5.5800014120011097E-3</v>
      </c>
      <c r="AM40" s="3">
        <f t="shared" si="114"/>
        <v>9.8753917836344682E-5</v>
      </c>
      <c r="AN40" s="9">
        <f>AL40*1/((AN39+AN41)/2)</f>
        <v>5.5953949890609781E-3</v>
      </c>
      <c r="AO40" s="21">
        <f t="shared" si="115"/>
        <v>9.9026350750233948E-5</v>
      </c>
      <c r="AP40" s="58">
        <f t="shared" si="116"/>
        <v>0.60409999999999997</v>
      </c>
      <c r="AQ40" s="58">
        <f t="shared" si="117"/>
        <v>1.2E-2</v>
      </c>
      <c r="AR40" s="58">
        <f t="shared" si="118"/>
        <v>1.9864260883959612</v>
      </c>
      <c r="AS40" s="67">
        <f t="shared" si="119"/>
        <v>2.1507070842349005E-5</v>
      </c>
      <c r="AT40" s="67">
        <f t="shared" si="120"/>
        <v>7.0340299815958001E-8</v>
      </c>
      <c r="AU40" s="58">
        <v>0.75</v>
      </c>
      <c r="AV40" s="58">
        <f t="shared" si="121"/>
        <v>0.375</v>
      </c>
      <c r="AW40" s="58">
        <f t="shared" si="122"/>
        <v>0.60229999999999995</v>
      </c>
      <c r="AX40" s="57">
        <f t="shared" si="123"/>
        <v>1.0709613099999999E-2</v>
      </c>
      <c r="AY40" s="47">
        <f t="shared" si="124"/>
        <v>1.0774662847563508E-2</v>
      </c>
      <c r="AZ40" s="9" t="str">
        <f>Input!B40</f>
        <v>EO-C-23.5</v>
      </c>
      <c r="BA40" s="48">
        <f>Input!E40</f>
        <v>23.5</v>
      </c>
      <c r="BB40" s="58">
        <f t="shared" si="125"/>
        <v>14.294336082568391</v>
      </c>
      <c r="BC40" s="22">
        <f t="shared" si="126"/>
        <v>1.0856784707147658</v>
      </c>
      <c r="BD40" s="9">
        <f t="shared" si="127"/>
        <v>544.29999999999995</v>
      </c>
      <c r="BE40" s="49">
        <f t="shared" si="128"/>
        <v>5.3873314237817542</v>
      </c>
      <c r="BF40" s="89">
        <f t="shared" si="129"/>
        <v>1.7889196160656664</v>
      </c>
      <c r="BG40" s="85"/>
      <c r="BH40" s="85"/>
      <c r="BI40" s="85"/>
      <c r="BJ40" s="85"/>
      <c r="BK40" s="85"/>
      <c r="BL40" s="85"/>
      <c r="BM40" s="90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</row>
    <row r="41" spans="1:109" s="165" customFormat="1" ht="15" customHeight="1" x14ac:dyDescent="0.2">
      <c r="A41" s="148">
        <f>Input!A41</f>
        <v>10368</v>
      </c>
      <c r="B41" s="148" t="str">
        <f>Input!B41</f>
        <v>Hu1-13</v>
      </c>
      <c r="C41" s="148">
        <f>Input!O41</f>
        <v>2.303489241221139</v>
      </c>
      <c r="D41" s="148">
        <f>C41*Input!P41/100</f>
        <v>3.4486070319305402E-2</v>
      </c>
      <c r="E41" s="149">
        <f>Input!M41</f>
        <v>3.0131453410500861</v>
      </c>
      <c r="F41" s="150">
        <f>E41*Input!N41/100</f>
        <v>5.4270796496172188E-4</v>
      </c>
      <c r="G41" s="151">
        <f t="shared" si="104"/>
        <v>415.45247962398588</v>
      </c>
      <c r="H41" s="150">
        <f>G41*Input!L41/100</f>
        <v>3.2828240987499535E-2</v>
      </c>
      <c r="I41" s="148">
        <v>0</v>
      </c>
      <c r="J41" s="152">
        <f>(((C41*$G$4*0.000000001*Input!G41*(234/233))-(I41*0.000000000000001))/Input!F41)*1000000000000</f>
        <v>754.57432537893362</v>
      </c>
      <c r="K41" s="148">
        <f>J41*Input!P41/100</f>
        <v>11.296906788401254</v>
      </c>
      <c r="L41" s="153">
        <f t="shared" si="105"/>
        <v>10.43521442662589</v>
      </c>
      <c r="M41" s="154">
        <f>L41*Input!P41/100</f>
        <v>0.1562280092625371</v>
      </c>
      <c r="N41" s="148">
        <v>0</v>
      </c>
      <c r="O41" s="152">
        <f>(((G41*$D$4*0.000000001*Input!G41*(238/236))-(N41*0.000000001))/Input!F41)*1000000</f>
        <v>13.70926737067928</v>
      </c>
      <c r="P41" s="148">
        <f>O41*Input!N41/100</f>
        <v>2.4692232712759184E-3</v>
      </c>
      <c r="Q41" s="155">
        <f t="shared" si="106"/>
        <v>10.228473141293277</v>
      </c>
      <c r="R41" s="156">
        <f>Q41*Input!N41/100</f>
        <v>1.8422854575087793E-3</v>
      </c>
      <c r="S41" s="154">
        <f>Input!S41*$G$6/0.000000000155125</f>
        <v>0.99983940852505715</v>
      </c>
      <c r="T41" s="148">
        <f>S41*Input!T41/100</f>
        <v>1.6143201441753078E-3</v>
      </c>
      <c r="U41" s="154">
        <f>S41</f>
        <v>0.99983940852505715</v>
      </c>
      <c r="V41" s="148">
        <f>U41*Input!T41/100</f>
        <v>1.6143201441753078E-3</v>
      </c>
      <c r="W41" s="157">
        <v>0</v>
      </c>
      <c r="X41" s="152">
        <f>((($L$4*0.000000001*Input!G41/Input!W41*(232/229))-(W41*0.000000001))/Input!F41)*1000000000</f>
        <v>0.78103777926000129</v>
      </c>
      <c r="Y41" s="152">
        <f>X41*Input!X41/100</f>
        <v>4.7753360504347517E-3</v>
      </c>
      <c r="Z41" s="152">
        <f t="shared" si="107"/>
        <v>1.9070707791197505E-4</v>
      </c>
      <c r="AA41" s="152">
        <f>Z41*Input!X41/100</f>
        <v>1.1660004271354993E-6</v>
      </c>
      <c r="AB41" s="153">
        <v>0</v>
      </c>
      <c r="AC41" s="153">
        <v>0.9</v>
      </c>
      <c r="AD41" s="152">
        <f>(((Input!G41*$L$4*0.000000001*Input!U41*(230/229))-((AB41*0.000000000000001)+(Input!G41*AC41*0.000000000000001)))/Input!F41)*1000000000000</f>
        <v>223.85070066117473</v>
      </c>
      <c r="AE41" s="152">
        <f>AD41*Input!V41/100</f>
        <v>0.74258410819933074</v>
      </c>
      <c r="AF41" s="152">
        <f t="shared" si="108"/>
        <v>10.205022970660208</v>
      </c>
      <c r="AG41" s="152">
        <f>AF41*Input!V41/100</f>
        <v>3.385331321027113E-2</v>
      </c>
      <c r="AH41" s="148">
        <f t="shared" si="109"/>
        <v>53511.506140168305</v>
      </c>
      <c r="AI41" s="157">
        <f t="shared" si="110"/>
        <v>372.22902076817417</v>
      </c>
      <c r="AJ41" s="154">
        <f t="shared" si="111"/>
        <v>-0.16059147494285053</v>
      </c>
      <c r="AK41" s="157">
        <f t="shared" si="112"/>
        <v>1.6143201441753079</v>
      </c>
      <c r="AL41" s="157">
        <f t="shared" si="113"/>
        <v>0.99770736352247935</v>
      </c>
      <c r="AM41" s="157">
        <f t="shared" si="114"/>
        <v>3.314588081542294E-3</v>
      </c>
      <c r="AN41" s="148">
        <f>AF41/Q41</f>
        <v>0.99770736352247935</v>
      </c>
      <c r="AO41" s="152">
        <f t="shared" si="115"/>
        <v>3.314588081542294E-3</v>
      </c>
      <c r="AP41" s="148">
        <f t="shared" si="116"/>
        <v>675.20209999999997</v>
      </c>
      <c r="AQ41" s="148" t="e">
        <f t="shared" si="117"/>
        <v>#VALUE!</v>
      </c>
      <c r="AR41" s="148" t="e">
        <f t="shared" si="118"/>
        <v>#VALUE!</v>
      </c>
      <c r="AS41" s="156">
        <f t="shared" si="119"/>
        <v>1.864472588211365E-5</v>
      </c>
      <c r="AT41" s="156">
        <f t="shared" si="120"/>
        <v>1.140450035041624E-7</v>
      </c>
      <c r="AU41" s="148">
        <v>0.75</v>
      </c>
      <c r="AV41" s="148">
        <f t="shared" si="121"/>
        <v>0.375</v>
      </c>
      <c r="AW41" s="148">
        <f t="shared" si="122"/>
        <v>675.20060000000001</v>
      </c>
      <c r="AX41" s="158">
        <f t="shared" si="123"/>
        <v>315.26473633030002</v>
      </c>
      <c r="AY41" s="158">
        <f t="shared" si="124"/>
        <v>213.79020062488416</v>
      </c>
      <c r="AZ41" s="148" t="str">
        <f>Input!B41</f>
        <v>Hu1-13</v>
      </c>
      <c r="BA41" s="159">
        <f>Input!E41</f>
        <v>0</v>
      </c>
      <c r="BB41" s="148">
        <f t="shared" si="125"/>
        <v>-1.0826674902760287</v>
      </c>
      <c r="BC41" s="154">
        <f t="shared" si="126"/>
        <v>10.926013150685646</v>
      </c>
      <c r="BD41" s="148">
        <f t="shared" si="127"/>
        <v>675142.6</v>
      </c>
      <c r="BE41" s="160">
        <f t="shared" si="128"/>
        <v>106895.10031244208</v>
      </c>
      <c r="BF41" s="161">
        <f t="shared" si="129"/>
        <v>31.663212477134078</v>
      </c>
      <c r="BG41" s="162"/>
      <c r="BH41" s="162"/>
      <c r="BI41" s="162"/>
      <c r="BJ41" s="162"/>
      <c r="BK41" s="162"/>
      <c r="BL41" s="162"/>
      <c r="BM41" s="166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2"/>
      <c r="DC41" s="162"/>
      <c r="DD41" s="162"/>
      <c r="DE41" s="162"/>
    </row>
    <row r="42" spans="1:109" ht="15" customHeight="1" x14ac:dyDescent="0.2">
      <c r="A42" s="9">
        <f>Input!A42</f>
        <v>10521</v>
      </c>
      <c r="B42" s="9" t="str">
        <f>Input!B42</f>
        <v>EO-C-Top</v>
      </c>
      <c r="C42" s="9">
        <f>Input!O42</f>
        <v>1.1390217350174248</v>
      </c>
      <c r="D42" s="9">
        <f>C42*Input!P42/100</f>
        <v>3.4448067564818597E-3</v>
      </c>
      <c r="E42" s="11">
        <f>Input!M42</f>
        <v>1.484709013519415</v>
      </c>
      <c r="F42" s="12">
        <f>E42*Input!N42/100</f>
        <v>7.9371280184864672E-5</v>
      </c>
      <c r="G42" s="13">
        <f t="shared" si="104"/>
        <v>204.71167878405694</v>
      </c>
      <c r="H42" s="12">
        <f>G42*Input!L42/100</f>
        <v>8.3009252840787039E-3</v>
      </c>
      <c r="I42" s="9">
        <v>0.3</v>
      </c>
      <c r="J42" s="21">
        <f>(((C42*$G$4*0.000000001*Input!G42*(234/233))-(I42*0.000000000000001))/Input!F42)*1000000000000</f>
        <v>51.150808755029843</v>
      </c>
      <c r="K42" s="9">
        <f>J42*Input!P42/100</f>
        <v>0.15469823461809767</v>
      </c>
      <c r="L42" s="14">
        <f t="shared" si="105"/>
        <v>0.70737850401419333</v>
      </c>
      <c r="M42" s="22">
        <f>L42*Input!P42/100</f>
        <v>2.1393641359976731E-3</v>
      </c>
      <c r="N42" s="9">
        <v>5.0000000000000001E-3</v>
      </c>
      <c r="O42" s="21">
        <f>(((G42*$D$4*0.000000001*Input!G42*(238/236))-(N42*0.000000001))/Input!F42)*1000000</f>
        <v>0.92606737249682669</v>
      </c>
      <c r="P42" s="9">
        <f>O42*Input!N42/100</f>
        <v>4.9506773531516587E-5</v>
      </c>
      <c r="Q42" s="23">
        <f t="shared" si="106"/>
        <v>0.69093810708445513</v>
      </c>
      <c r="R42" s="24">
        <f>Q42*Input!N42/100</f>
        <v>3.693696312774705E-5</v>
      </c>
      <c r="S42" s="65">
        <f>Input!S42*$G$6/0.000000000155125</f>
        <v>1.0191570895840343</v>
      </c>
      <c r="T42" s="9">
        <f>S42*Input!T42/100</f>
        <v>1.2186774446130066E-3</v>
      </c>
      <c r="U42" s="9">
        <f>S42*1/((U41+U43)/2)</f>
        <v>1.0193207838121465</v>
      </c>
      <c r="V42" s="9">
        <f>U42*Input!T42/100</f>
        <v>1.218873185255595E-3</v>
      </c>
      <c r="W42" s="3">
        <v>3.0000000000000001E-3</v>
      </c>
      <c r="X42" s="21">
        <f>((($L$4*0.000000001*Input!G42/Input!W42*(232/229))-(W42*0.000000001))/Input!F42)*1000000000</f>
        <v>1.2747230150221196</v>
      </c>
      <c r="Y42" s="21">
        <f>X42*Input!X42/100</f>
        <v>3.2056782541216079E-3</v>
      </c>
      <c r="Z42" s="21">
        <f t="shared" si="107"/>
        <v>3.1125088670145548E-4</v>
      </c>
      <c r="AA42" s="21">
        <f>Z42*Input!X42/100</f>
        <v>7.8273490579254218E-7</v>
      </c>
      <c r="AB42" s="14">
        <v>0.05</v>
      </c>
      <c r="AC42" s="14">
        <v>0.9</v>
      </c>
      <c r="AD42" s="21">
        <f>(((Input!G42*$L$4*0.000000001*Input!U42*(230/229))-((AB42*0.000000000000001)+(Input!G42*AC42*0.000000000000001)))/Input!F42)*1000000000000</f>
        <v>0.21107540826037732</v>
      </c>
      <c r="AE42" s="21">
        <f>AD42*Input!V42/100</f>
        <v>2.2662396776658655E-3</v>
      </c>
      <c r="AF42" s="191">
        <f t="shared" si="108"/>
        <v>9.6226162503686655E-3</v>
      </c>
      <c r="AG42" s="21">
        <f>AF42*Input!V42/100</f>
        <v>1.0331452123800724E-4</v>
      </c>
      <c r="AH42" s="9">
        <f t="shared" si="109"/>
        <v>30.915948071172732</v>
      </c>
      <c r="AI42" s="3">
        <f t="shared" si="110"/>
        <v>0.34091695319848703</v>
      </c>
      <c r="AJ42" s="22">
        <f t="shared" si="111"/>
        <v>19.320783812146523</v>
      </c>
      <c r="AK42" s="3">
        <f t="shared" si="112"/>
        <v>1.218873185255595</v>
      </c>
      <c r="AL42" s="3">
        <f t="shared" si="113"/>
        <v>1.3926885999924258E-2</v>
      </c>
      <c r="AM42" s="3">
        <f t="shared" si="114"/>
        <v>1.4952974925840865E-4</v>
      </c>
      <c r="AN42" s="9">
        <f>AL42*1/((AN41+AN43)/2)</f>
        <v>1.3958888657245509E-2</v>
      </c>
      <c r="AO42" s="21">
        <f t="shared" si="115"/>
        <v>1.4987335437766325E-4</v>
      </c>
      <c r="AP42" s="58">
        <f t="shared" si="116"/>
        <v>1.5057</v>
      </c>
      <c r="AQ42" s="58">
        <f t="shared" si="117"/>
        <v>1.6400000000000001E-2</v>
      </c>
      <c r="AR42" s="58">
        <f t="shared" si="118"/>
        <v>1.0891943946337252</v>
      </c>
      <c r="AS42" s="67">
        <f t="shared" si="119"/>
        <v>4.50475785761532E-4</v>
      </c>
      <c r="AT42" s="67">
        <f t="shared" si="120"/>
        <v>1.1331141445332018E-6</v>
      </c>
      <c r="AU42" s="58">
        <v>0.75</v>
      </c>
      <c r="AV42" s="58">
        <f t="shared" si="121"/>
        <v>0.375</v>
      </c>
      <c r="AW42" s="58">
        <f t="shared" si="122"/>
        <v>1.4695</v>
      </c>
      <c r="AX42" s="57">
        <f t="shared" si="123"/>
        <v>2.4920068900000002E-2</v>
      </c>
      <c r="AY42" s="47">
        <f t="shared" si="124"/>
        <v>2.4408312595197875E-2</v>
      </c>
      <c r="AZ42" s="9" t="str">
        <f>Input!B42</f>
        <v>EO-C-Top</v>
      </c>
      <c r="BA42" s="48">
        <f>Input!E42</f>
        <v>2</v>
      </c>
      <c r="BB42" s="58">
        <f t="shared" si="125"/>
        <v>19.401194683526946</v>
      </c>
      <c r="BC42" s="22">
        <f t="shared" si="126"/>
        <v>1.2239467574976921</v>
      </c>
      <c r="BD42" s="9">
        <f t="shared" si="127"/>
        <v>1411.5</v>
      </c>
      <c r="BE42" s="49">
        <f t="shared" si="128"/>
        <v>12.204156297598937</v>
      </c>
      <c r="BF42" s="89">
        <f t="shared" si="129"/>
        <v>1.6609943923237753</v>
      </c>
      <c r="BG42" s="85"/>
      <c r="BH42" s="85"/>
      <c r="BI42" s="85"/>
      <c r="BJ42" s="85"/>
      <c r="BK42" s="85"/>
      <c r="BL42" s="85"/>
      <c r="BM42" s="90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</row>
    <row r="43" spans="1:109" s="165" customFormat="1" ht="15" customHeight="1" x14ac:dyDescent="0.2">
      <c r="A43" s="148">
        <f>Input!A43</f>
        <v>10368</v>
      </c>
      <c r="B43" s="148" t="str">
        <f>Input!B43</f>
        <v>Hu1-13</v>
      </c>
      <c r="C43" s="148">
        <f>Input!O43</f>
        <v>2.303489241221139</v>
      </c>
      <c r="D43" s="148">
        <f>C43*Input!P43/100</f>
        <v>3.4486070319305402E-2</v>
      </c>
      <c r="E43" s="149">
        <f>Input!M43</f>
        <v>3.0131453410500861</v>
      </c>
      <c r="F43" s="150">
        <f>E43*Input!N43/100</f>
        <v>5.4270796496172188E-4</v>
      </c>
      <c r="G43" s="151">
        <f t="shared" si="104"/>
        <v>415.45247962398588</v>
      </c>
      <c r="H43" s="150">
        <f>G43*Input!L43/100</f>
        <v>3.2828240987499535E-2</v>
      </c>
      <c r="I43" s="148">
        <v>0</v>
      </c>
      <c r="J43" s="152">
        <f>(((C43*$G$4*0.000000001*Input!G43*(234/233))-(I43*0.000000000000001))/Input!F43)*1000000000000</f>
        <v>754.57432537893362</v>
      </c>
      <c r="K43" s="148">
        <f>J43*Input!P43/100</f>
        <v>11.296906788401254</v>
      </c>
      <c r="L43" s="153">
        <f t="shared" si="105"/>
        <v>10.43521442662589</v>
      </c>
      <c r="M43" s="154">
        <f>L43*Input!P43/100</f>
        <v>0.1562280092625371</v>
      </c>
      <c r="N43" s="148">
        <v>0</v>
      </c>
      <c r="O43" s="152">
        <f>(((G43*$D$4*0.000000001*Input!G43*(238/236))-(N43*0.000000001))/Input!F43)*1000000</f>
        <v>13.70926737067928</v>
      </c>
      <c r="P43" s="148">
        <f>O43*Input!N43/100</f>
        <v>2.4692232712759184E-3</v>
      </c>
      <c r="Q43" s="155">
        <f t="shared" si="106"/>
        <v>10.228473141293277</v>
      </c>
      <c r="R43" s="156">
        <f>Q43*Input!N43/100</f>
        <v>1.8422854575087793E-3</v>
      </c>
      <c r="S43" s="154">
        <f>Input!S43*$G$6/0.000000000155125</f>
        <v>0.99983940852505715</v>
      </c>
      <c r="T43" s="148">
        <f>S43*Input!T43/100</f>
        <v>1.6143201441753078E-3</v>
      </c>
      <c r="U43" s="154">
        <f>S43</f>
        <v>0.99983940852505715</v>
      </c>
      <c r="V43" s="148">
        <f>U43*Input!T43/100</f>
        <v>1.6143201441753078E-3</v>
      </c>
      <c r="W43" s="157">
        <v>0</v>
      </c>
      <c r="X43" s="152">
        <f>((($L$4*0.000000001*Input!G43/Input!W43*(232/229))-(W43*0.000000001))/Input!F43)*1000000000</f>
        <v>0.78103777926000129</v>
      </c>
      <c r="Y43" s="152">
        <f>X43*Input!X43/100</f>
        <v>4.7753360504347517E-3</v>
      </c>
      <c r="Z43" s="152">
        <f t="shared" si="107"/>
        <v>1.9070707791197505E-4</v>
      </c>
      <c r="AA43" s="152">
        <f>Z43*Input!X43/100</f>
        <v>1.1660004271354993E-6</v>
      </c>
      <c r="AB43" s="153">
        <v>0</v>
      </c>
      <c r="AC43" s="153">
        <v>0.9</v>
      </c>
      <c r="AD43" s="152">
        <f>(((Input!G43*$L$4*0.000000001*Input!U43*(230/229))-((AB43*0.000000000000001)+(Input!G43*AC43*0.000000000000001)))/Input!F43)*1000000000000</f>
        <v>223.85070066117473</v>
      </c>
      <c r="AE43" s="152">
        <f>AD43*Input!V43/100</f>
        <v>0.74258410819933074</v>
      </c>
      <c r="AF43" s="152">
        <f t="shared" si="108"/>
        <v>10.205022970660208</v>
      </c>
      <c r="AG43" s="152">
        <f>AF43*Input!V43/100</f>
        <v>3.385331321027113E-2</v>
      </c>
      <c r="AH43" s="148">
        <f t="shared" si="109"/>
        <v>53511.506140168305</v>
      </c>
      <c r="AI43" s="157">
        <f t="shared" si="110"/>
        <v>372.22902076817417</v>
      </c>
      <c r="AJ43" s="154">
        <f t="shared" si="111"/>
        <v>-0.16059147494285053</v>
      </c>
      <c r="AK43" s="157">
        <f t="shared" si="112"/>
        <v>1.6143201441753079</v>
      </c>
      <c r="AL43" s="157">
        <f t="shared" si="113"/>
        <v>0.99770736352247935</v>
      </c>
      <c r="AM43" s="157">
        <f t="shared" si="114"/>
        <v>3.314588081542294E-3</v>
      </c>
      <c r="AN43" s="148">
        <f>AF43/Q43</f>
        <v>0.99770736352247935</v>
      </c>
      <c r="AO43" s="152">
        <f t="shared" si="115"/>
        <v>3.314588081542294E-3</v>
      </c>
      <c r="AP43" s="148">
        <f t="shared" si="116"/>
        <v>675.20209999999997</v>
      </c>
      <c r="AQ43" s="148" t="e">
        <f t="shared" si="117"/>
        <v>#VALUE!</v>
      </c>
      <c r="AR43" s="148" t="e">
        <f t="shared" si="118"/>
        <v>#VALUE!</v>
      </c>
      <c r="AS43" s="156">
        <f t="shared" si="119"/>
        <v>1.864472588211365E-5</v>
      </c>
      <c r="AT43" s="156">
        <f t="shared" si="120"/>
        <v>1.140450035041624E-7</v>
      </c>
      <c r="AU43" s="148">
        <v>0.75</v>
      </c>
      <c r="AV43" s="148">
        <f t="shared" si="121"/>
        <v>0.375</v>
      </c>
      <c r="AW43" s="148">
        <f t="shared" si="122"/>
        <v>675.20060000000001</v>
      </c>
      <c r="AX43" s="158">
        <f t="shared" si="123"/>
        <v>308.14692515780001</v>
      </c>
      <c r="AY43" s="158">
        <f t="shared" si="124"/>
        <v>213.79020062488416</v>
      </c>
      <c r="AZ43" s="148" t="str">
        <f>Input!B43</f>
        <v>Hu1-13</v>
      </c>
      <c r="BA43" s="159">
        <f>Input!E43</f>
        <v>0</v>
      </c>
      <c r="BB43" s="148">
        <f t="shared" si="125"/>
        <v>-1.0826674902760287</v>
      </c>
      <c r="BC43" s="154">
        <f t="shared" si="126"/>
        <v>10.924111660133939</v>
      </c>
      <c r="BD43" s="148">
        <f t="shared" si="127"/>
        <v>675142.6</v>
      </c>
      <c r="BE43" s="160">
        <f t="shared" si="128"/>
        <v>106895.10031244208</v>
      </c>
      <c r="BF43" s="161">
        <f t="shared" si="129"/>
        <v>31.663212477134078</v>
      </c>
      <c r="BG43" s="162"/>
      <c r="BH43" s="162"/>
      <c r="BI43" s="162"/>
      <c r="BJ43" s="162"/>
      <c r="BK43" s="162"/>
      <c r="BL43" s="162"/>
      <c r="BM43" s="166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2"/>
      <c r="DC43" s="162"/>
      <c r="DD43" s="162"/>
      <c r="DE43" s="162"/>
    </row>
    <row r="44" spans="1:109" s="76" customFormat="1" ht="15" customHeight="1" x14ac:dyDescent="0.2">
      <c r="A44" s="58"/>
      <c r="B44" s="58"/>
      <c r="C44" s="58"/>
      <c r="D44" s="58"/>
      <c r="E44" s="60"/>
      <c r="F44" s="61"/>
      <c r="G44" s="59"/>
      <c r="H44" s="61"/>
      <c r="I44" s="58"/>
      <c r="J44" s="63"/>
      <c r="K44" s="58"/>
      <c r="L44" s="64"/>
      <c r="M44" s="65"/>
      <c r="N44" s="58"/>
      <c r="O44" s="63"/>
      <c r="P44" s="58"/>
      <c r="Q44" s="66"/>
      <c r="R44" s="67"/>
      <c r="S44" s="65"/>
      <c r="T44" s="58"/>
      <c r="U44" s="58"/>
      <c r="V44" s="58"/>
      <c r="W44" s="68"/>
      <c r="X44" s="63"/>
      <c r="Y44" s="63"/>
      <c r="Z44" s="63"/>
      <c r="AA44" s="63"/>
      <c r="AB44" s="64"/>
      <c r="AC44" s="64"/>
      <c r="AD44" s="63"/>
      <c r="AE44" s="63"/>
      <c r="AF44" s="63"/>
      <c r="AG44" s="63"/>
      <c r="AH44" s="58"/>
      <c r="AI44" s="68"/>
      <c r="AJ44" s="65"/>
      <c r="AK44" s="68"/>
      <c r="AL44" s="68"/>
      <c r="AM44" s="68"/>
      <c r="AN44" s="58"/>
      <c r="AO44" s="63"/>
      <c r="AP44" s="58"/>
      <c r="AQ44" s="58"/>
      <c r="AR44" s="58"/>
      <c r="AS44" s="67"/>
      <c r="AT44" s="67"/>
      <c r="AU44" s="58"/>
      <c r="AV44" s="58"/>
      <c r="AW44" s="58"/>
      <c r="AX44" s="57"/>
      <c r="AY44" s="57"/>
      <c r="AZ44" s="58"/>
      <c r="BA44" s="69"/>
      <c r="BB44" s="58"/>
      <c r="BC44" s="65"/>
      <c r="BD44" s="58"/>
      <c r="BE44" s="62"/>
      <c r="BF44" s="74"/>
      <c r="BG44" s="75"/>
      <c r="BH44" s="75"/>
      <c r="BI44" s="75"/>
      <c r="BJ44" s="75"/>
      <c r="BK44" s="75"/>
      <c r="BL44" s="75"/>
      <c r="BM44" s="103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</row>
    <row r="45" spans="1:109" s="165" customFormat="1" ht="15" customHeight="1" x14ac:dyDescent="0.2">
      <c r="A45" s="148">
        <f>Input!A45</f>
        <v>10368</v>
      </c>
      <c r="B45" s="148" t="str">
        <f>Input!B45</f>
        <v>Hu1-13</v>
      </c>
      <c r="C45" s="148">
        <f>Input!O45</f>
        <v>2.3177083682526951</v>
      </c>
      <c r="D45" s="148">
        <f>C45*Input!P45/100</f>
        <v>2.675493177702256E-2</v>
      </c>
      <c r="E45" s="149">
        <f>Input!M45</f>
        <v>3.0128289845879381</v>
      </c>
      <c r="F45" s="150">
        <f>E45*Input!N45/100</f>
        <v>6.9773782159786855E-4</v>
      </c>
      <c r="G45" s="151">
        <f t="shared" ref="G45:G47" si="130">E45*137.88</f>
        <v>415.40886039498491</v>
      </c>
      <c r="H45" s="150">
        <f>G45*Input!L45/100</f>
        <v>4.4874234891358528E-2</v>
      </c>
      <c r="I45" s="148">
        <v>0</v>
      </c>
      <c r="J45" s="152">
        <f>(((C45*$G$4*0.000000001*Input!G45*(234/233))-(I45*0.000000000000001))/Input!F45)*1000000000000</f>
        <v>759.23221046704714</v>
      </c>
      <c r="K45" s="148">
        <f>J45*Input!P45/100</f>
        <v>8.7643494204052388</v>
      </c>
      <c r="L45" s="153">
        <f t="shared" ref="L45:L47" si="131">(J45/234)*602200000000*0.0000028263/(365.2425*24*60)</f>
        <v>10.499629591619263</v>
      </c>
      <c r="M45" s="154">
        <f>L45*Input!P45/100</f>
        <v>0.12120458175657449</v>
      </c>
      <c r="N45" s="148">
        <v>0</v>
      </c>
      <c r="O45" s="152">
        <f>(((G45*$D$4*0.000000001*Input!G45*(238/236))-(N45*0.000000001))/Input!F45)*1000000</f>
        <v>13.707828005884977</v>
      </c>
      <c r="P45" s="148">
        <f>O45*Input!N45/100</f>
        <v>3.1745811330783393E-3</v>
      </c>
      <c r="Q45" s="155">
        <f t="shared" ref="Q45:Q47" si="132">(O45/238.05)*602200000000000000*0.00000000015512/(365.2425*24*60)</f>
        <v>10.227399232400774</v>
      </c>
      <c r="R45" s="156">
        <f>Q45*Input!N45/100</f>
        <v>2.3685523796841122E-3</v>
      </c>
      <c r="S45" s="154">
        <f>Input!S45*$G$6/0.000000000155125</f>
        <v>1.0014142903512826</v>
      </c>
      <c r="T45" s="148">
        <f>S45*Input!T45/100</f>
        <v>2.8636954431961524E-3</v>
      </c>
      <c r="U45" s="154">
        <f>S45</f>
        <v>1.0014142903512826</v>
      </c>
      <c r="V45" s="148">
        <f>U45*Input!T45/100</f>
        <v>2.8636954431961524E-3</v>
      </c>
      <c r="W45" s="157">
        <v>0</v>
      </c>
      <c r="X45" s="152">
        <f>((($L$4*0.000000001*Input!G45/Input!W45*(232/229))-(W45*0.000000001))/Input!F45)*1000000000</f>
        <v>0.80291832653605133</v>
      </c>
      <c r="Y45" s="152">
        <f>X45*Input!X45/100</f>
        <v>8.156373571819411E-3</v>
      </c>
      <c r="Z45" s="152">
        <f t="shared" ref="Z45:Z47" si="133">(X45/232)*6.022E+23*0.000000001*0.000000000049475/(365.2425*24*60)</f>
        <v>1.9604968149010651E-4</v>
      </c>
      <c r="AA45" s="152">
        <f>Z45*Input!X45/100</f>
        <v>1.9915530484503391E-6</v>
      </c>
      <c r="AB45" s="153">
        <v>0</v>
      </c>
      <c r="AC45" s="153">
        <v>0.9</v>
      </c>
      <c r="AD45" s="152">
        <f>(((Input!G45*$L$4*0.000000001*Input!U45*(230/229))-((AB45*0.000000000000001)+(Input!G45*AC45*0.000000000000001)))/Input!F45)*1000000000000</f>
        <v>224.60564977775414</v>
      </c>
      <c r="AE45" s="152">
        <f>AD45*Input!V45/100</f>
        <v>1.5847684324816784</v>
      </c>
      <c r="AF45" s="152">
        <f t="shared" ref="AF45:AF47" si="134">(AD45/230)*602200000000*$D$6/(365.2425*24*60)</f>
        <v>10.239439986347969</v>
      </c>
      <c r="AG45" s="152">
        <f>AF45*Input!V45/100</f>
        <v>7.2247253231214545E-2</v>
      </c>
      <c r="AH45" s="148">
        <f t="shared" ref="AH45:AH47" si="135">AF45/Z45</f>
        <v>52228.80194714672</v>
      </c>
      <c r="AI45" s="157">
        <f t="shared" ref="AI45:AI47" si="136">AH45*SQRT((AG45/AF45)^2+(AA45/Z45)^2)</f>
        <v>645.98677918238798</v>
      </c>
      <c r="AJ45" s="154">
        <f t="shared" ref="AJ45:AJ47" si="137">(U45-1)*1000</f>
        <v>1.4142903512825988</v>
      </c>
      <c r="AK45" s="157">
        <f t="shared" ref="AK45:AK47" si="138">V45*1000</f>
        <v>2.8636954431961525</v>
      </c>
      <c r="AL45" s="157">
        <f t="shared" ref="AL45:AL47" si="139">AF45/Q45</f>
        <v>1.0011773036011979</v>
      </c>
      <c r="AM45" s="157">
        <f t="shared" ref="AM45:AM47" si="140">AL45*SQRT((R45/Q45)^2+(AG45/AF45)^2)</f>
        <v>7.0678926156871524E-3</v>
      </c>
      <c r="AN45" s="148">
        <f>AF45/Q45</f>
        <v>1.0011773036011979</v>
      </c>
      <c r="AO45" s="152">
        <f t="shared" ref="AO45:AO47" si="141">AN45*SQRT((R45/Q45)^2+(AG45/AF45)^2)</f>
        <v>7.0678926156871524E-3</v>
      </c>
      <c r="AP45" s="148">
        <f t="shared" ref="AP45:AP47" si="142">ThU_Alter_Kombi(AN45,U45)</f>
        <v>771.6893</v>
      </c>
      <c r="AQ45" s="148" t="e">
        <f t="shared" ref="AQ45:AQ47" si="143">Montealter(AN45,AO45,U45,V45)</f>
        <v>#VALUE!</v>
      </c>
      <c r="AR45" s="148" t="e">
        <f t="shared" ref="AR45:AR47" si="144">(AQ45/AP45)*100</f>
        <v>#VALUE!</v>
      </c>
      <c r="AS45" s="156">
        <f t="shared" ref="AS45:AS47" si="145">Z45/Q45</f>
        <v>1.9169065080496119E-5</v>
      </c>
      <c r="AT45" s="156">
        <f t="shared" ref="AT45:AT47" si="146">AS45*SQRT((Y45/X45)^2+(P45/O45)^2)</f>
        <v>1.9477781969813208E-7</v>
      </c>
      <c r="AU45" s="148">
        <v>0.75</v>
      </c>
      <c r="AV45" s="148">
        <f t="shared" ref="AV45:AV47" si="147">AU45/2</f>
        <v>0.375</v>
      </c>
      <c r="AW45" s="148">
        <f t="shared" ref="AW45:AW47" si="148">marincorr_age(AN45,U45,AS45,AU45)</f>
        <v>771.68780000000004</v>
      </c>
      <c r="AX45" s="158">
        <f t="shared" ref="AX45:AX47" si="149">marincorr_age_error(AN45, AO45, U45, V45, AS45, AT45, AU45, AV45)</f>
        <v>302.66215207699997</v>
      </c>
      <c r="AY45" s="158">
        <f t="shared" ref="AY45:AY47" si="150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1033.9162774103736</v>
      </c>
      <c r="AZ45" s="148" t="str">
        <f>Input!B45</f>
        <v>Hu1-13</v>
      </c>
      <c r="BA45" s="159">
        <f>Input!E45</f>
        <v>0</v>
      </c>
      <c r="BB45" s="148">
        <f t="shared" ref="BB45:BB47" si="151">((U45-1)*EXP(0.0000028263*AW45*1000))*1000</f>
        <v>12.524028961036583</v>
      </c>
      <c r="BC45" s="154">
        <f t="shared" ref="BC45:BC47" si="152">SQRT((EXP(0.0000028263*AW45*1000)*V45)^2+((U45-1)*0.0000028263*EXP(0.0000028263*AW45*1000)*AX45*1000)^2)*1000</f>
        <v>27.529125373177511</v>
      </c>
      <c r="BD45" s="148">
        <f t="shared" ref="BD45:BD47" si="153">AW45*1000-58</f>
        <v>771629.8</v>
      </c>
      <c r="BE45" s="160">
        <f t="shared" ref="BE45:BE47" si="154">AY45/2*1000</f>
        <v>516958.13870518678</v>
      </c>
      <c r="BF45" s="161">
        <f t="shared" ref="BF45:BF47" si="155">AY45/AW45*100</f>
        <v>133.98116147623088</v>
      </c>
      <c r="BG45" s="162"/>
      <c r="BH45" s="162"/>
      <c r="BI45" s="162"/>
      <c r="BJ45" s="162"/>
      <c r="BK45" s="162"/>
      <c r="BL45" s="162"/>
      <c r="BM45" s="166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2"/>
      <c r="DC45" s="162"/>
      <c r="DD45" s="162"/>
      <c r="DE45" s="162"/>
    </row>
    <row r="46" spans="1:109" ht="15" customHeight="1" x14ac:dyDescent="0.2">
      <c r="A46" s="9">
        <f>Input!A46</f>
        <v>10601</v>
      </c>
      <c r="B46" s="9" t="str">
        <f>Input!B46</f>
        <v>Ca3 Wisshak</v>
      </c>
      <c r="C46" s="9">
        <f>Input!O46</f>
        <v>4.0058435904428723E-2</v>
      </c>
      <c r="D46" s="9">
        <f>C46*Input!P46/100</f>
        <v>4.8652269135025198E-4</v>
      </c>
      <c r="E46" s="11">
        <f>Input!M46</f>
        <v>4.4804388009757293E-2</v>
      </c>
      <c r="F46" s="12">
        <f>E46*Input!N46/100</f>
        <v>1.4507229238317926E-5</v>
      </c>
      <c r="G46" s="13">
        <f t="shared" si="130"/>
        <v>6.1776290187853355</v>
      </c>
      <c r="H46" s="12">
        <f>G46*Input!L46/100</f>
        <v>2.1014098830069066E-3</v>
      </c>
      <c r="I46" s="9">
        <v>0.3</v>
      </c>
      <c r="J46" s="21">
        <f>(((C46*$G$4*0.000000001*Input!G46*(234/233))-(I46*0.000000000000001))/Input!F46)*1000000000000</f>
        <v>3.3529970944811351</v>
      </c>
      <c r="K46" s="9">
        <f>J46*Input!P46/100</f>
        <v>4.0723236783096299E-2</v>
      </c>
      <c r="L46" s="14">
        <f t="shared" si="131"/>
        <v>4.6369512552912877E-2</v>
      </c>
      <c r="M46" s="22">
        <f>L46*Input!P46/100</f>
        <v>5.6317276335165979E-4</v>
      </c>
      <c r="N46" s="9">
        <v>5.0000000000000001E-3</v>
      </c>
      <c r="O46" s="21">
        <f>(((G46*$D$4*0.000000001*Input!G46*(238/236))-(N46*0.000000001))/Input!F46)*1000000</f>
        <v>5.208442926776221E-2</v>
      </c>
      <c r="P46" s="9">
        <f>O46*Input!N46/100</f>
        <v>1.6864436469254541E-5</v>
      </c>
      <c r="Q46" s="23">
        <f t="shared" si="132"/>
        <v>3.8860149958436348E-2</v>
      </c>
      <c r="R46" s="24">
        <f>Q46*Input!N46/100</f>
        <v>1.258254221795587E-5</v>
      </c>
      <c r="S46" s="65">
        <f>Input!S46*$G$6/0.000000000155125</f>
        <v>1.192375420926596</v>
      </c>
      <c r="T46" s="9">
        <f>S46*Input!T46/100</f>
        <v>1.4510197601192334E-2</v>
      </c>
      <c r="U46" s="9">
        <f>S46*1/((U45+U47)/2)</f>
        <v>1.1915869749565895</v>
      </c>
      <c r="V46" s="9">
        <f>U46*Input!T46/100</f>
        <v>1.4500602882430212E-2</v>
      </c>
      <c r="W46" s="3">
        <v>3.0000000000000001E-3</v>
      </c>
      <c r="X46" s="21">
        <f>((($L$4*0.000000001*Input!G46/Input!W46*(232/229))-(W46*0.000000001))/Input!F46)*1000000000</f>
        <v>-4.838106584875798E-3</v>
      </c>
      <c r="Y46" s="21">
        <f>X46*Input!X46/100</f>
        <v>-5.5612703686414615E-5</v>
      </c>
      <c r="Z46" s="21">
        <f t="shared" si="133"/>
        <v>-1.1813271955967723E-6</v>
      </c>
      <c r="AA46" s="21">
        <f>Z46*Input!X46/100</f>
        <v>-1.3579030997539092E-8</v>
      </c>
      <c r="AB46" s="14">
        <v>0.05</v>
      </c>
      <c r="AC46" s="14">
        <v>0.9</v>
      </c>
      <c r="AD46" s="21">
        <f>(((Input!G46*$L$4*0.000000001*Input!U46*(230/229))-((AB46*0.000000000000001)+(Input!G46*AC46*0.000000000000001)))/Input!F46)*1000000000000</f>
        <v>0.96218738206364263</v>
      </c>
      <c r="AE46" s="21">
        <f>AD46*Input!V46/100</f>
        <v>6.6784664919695425E-3</v>
      </c>
      <c r="AF46" s="191">
        <f t="shared" si="134"/>
        <v>4.3864702263770677E-2</v>
      </c>
      <c r="AG46" s="21">
        <f>AF46*Input!V46/100</f>
        <v>3.0446142789828881E-4</v>
      </c>
      <c r="AH46" s="9">
        <f t="shared" si="135"/>
        <v>-37131.712896537101</v>
      </c>
      <c r="AI46" s="3">
        <f t="shared" si="136"/>
        <v>-498.59620203928478</v>
      </c>
      <c r="AJ46" s="22">
        <f t="shared" si="137"/>
        <v>191.5869749565895</v>
      </c>
      <c r="AK46" s="3">
        <f t="shared" si="138"/>
        <v>14.500602882430211</v>
      </c>
      <c r="AL46" s="3">
        <f t="shared" si="139"/>
        <v>1.1287836591131801</v>
      </c>
      <c r="AM46" s="3">
        <f t="shared" si="140"/>
        <v>7.8433183799744254E-3</v>
      </c>
      <c r="AN46" s="9">
        <f>AL46*1/((AN45+AN47)/2)</f>
        <v>1.1311630888407547</v>
      </c>
      <c r="AO46" s="21">
        <f t="shared" si="141"/>
        <v>7.8598517739206196E-3</v>
      </c>
      <c r="AP46" s="58">
        <f t="shared" si="142"/>
        <v>259.94450000000001</v>
      </c>
      <c r="AQ46" s="58">
        <f t="shared" si="143"/>
        <v>16.367000000000001</v>
      </c>
      <c r="AR46" s="58">
        <f t="shared" si="144"/>
        <v>6.2963440272827462</v>
      </c>
      <c r="AS46" s="67">
        <f t="shared" si="145"/>
        <v>-3.039945025586068E-5</v>
      </c>
      <c r="AT46" s="67">
        <f t="shared" si="146"/>
        <v>-3.4957191938130977E-7</v>
      </c>
      <c r="AU46" s="58">
        <v>0.75</v>
      </c>
      <c r="AV46" s="58">
        <f t="shared" si="147"/>
        <v>0.375</v>
      </c>
      <c r="AW46" s="58">
        <f t="shared" si="148"/>
        <v>259.94630000000001</v>
      </c>
      <c r="AX46" s="57">
        <f t="shared" si="149"/>
        <v>16.391873262200001</v>
      </c>
      <c r="AY46" s="47">
        <f t="shared" si="150"/>
        <v>15.75250416816904</v>
      </c>
      <c r="AZ46" s="9" t="str">
        <f>Input!B46</f>
        <v>Ca3 Wisshak</v>
      </c>
      <c r="BA46" s="48">
        <f>Input!E46</f>
        <v>0</v>
      </c>
      <c r="BB46" s="58">
        <f t="shared" si="151"/>
        <v>399.42583783826183</v>
      </c>
      <c r="BC46" s="22">
        <f t="shared" si="152"/>
        <v>35.445090530442755</v>
      </c>
      <c r="BD46" s="9">
        <f t="shared" si="153"/>
        <v>259888.30000000002</v>
      </c>
      <c r="BE46" s="49">
        <f t="shared" si="154"/>
        <v>7876.25208408452</v>
      </c>
      <c r="BF46" s="89">
        <f t="shared" si="155"/>
        <v>6.0599070531756132</v>
      </c>
      <c r="BG46" s="85"/>
      <c r="BH46" s="85"/>
      <c r="BI46" s="85"/>
      <c r="BJ46" s="85"/>
      <c r="BK46" s="85"/>
      <c r="BL46" s="85"/>
      <c r="BM46" s="90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</row>
    <row r="47" spans="1:109" s="165" customFormat="1" ht="15" customHeight="1" x14ac:dyDescent="0.2">
      <c r="A47" s="148">
        <f>Input!A47</f>
        <v>10368</v>
      </c>
      <c r="B47" s="148" t="str">
        <f>Input!B47</f>
        <v>Hu1-13</v>
      </c>
      <c r="C47" s="148">
        <f>Input!O47</f>
        <v>2.2758996039617059</v>
      </c>
      <c r="D47" s="148">
        <f>C47*Input!P47/100</f>
        <v>1.2661925390753954E-2</v>
      </c>
      <c r="E47" s="149">
        <f>Input!M47</f>
        <v>3.0129725472113589</v>
      </c>
      <c r="F47" s="150">
        <f>E47*Input!N47/100</f>
        <v>3.0566857366300543E-4</v>
      </c>
      <c r="G47" s="151">
        <f t="shared" si="130"/>
        <v>415.42865480950212</v>
      </c>
      <c r="H47" s="150">
        <f>G47*Input!L47/100</f>
        <v>6.4545171542463906E-2</v>
      </c>
      <c r="I47" s="148">
        <v>0</v>
      </c>
      <c r="J47" s="152">
        <f>(((C47*$G$4*0.000000001*Input!G47*(234/233))-(I47*0.000000000000001))/Input!F47)*1000000000000</f>
        <v>745.53654410783474</v>
      </c>
      <c r="K47" s="148">
        <f>J47*Input!P47/100</f>
        <v>4.1477787865254108</v>
      </c>
      <c r="L47" s="153">
        <f t="shared" si="131"/>
        <v>10.310228481129402</v>
      </c>
      <c r="M47" s="154">
        <f>L47*Input!P47/100</f>
        <v>5.7360765634143294E-2</v>
      </c>
      <c r="N47" s="148">
        <v>0</v>
      </c>
      <c r="O47" s="152">
        <f>(((G47*$D$4*0.000000001*Input!G47*(238/236))-(N47*0.000000001))/Input!F47)*1000000</f>
        <v>13.708481189905706</v>
      </c>
      <c r="P47" s="148">
        <f>O47*Input!N47/100</f>
        <v>1.3907368310683357E-3</v>
      </c>
      <c r="Q47" s="155">
        <f t="shared" si="132"/>
        <v>10.22788657246292</v>
      </c>
      <c r="R47" s="156">
        <f>Q47*Input!N47/100</f>
        <v>1.0376276090153286E-3</v>
      </c>
      <c r="S47" s="154">
        <f>Input!S47*$G$6/0.000000000155125</f>
        <v>0.999909064110586</v>
      </c>
      <c r="T47" s="148">
        <f>S47*Input!T47/100</f>
        <v>2.3090165381057046E-3</v>
      </c>
      <c r="U47" s="154">
        <f>S47</f>
        <v>0.999909064110586</v>
      </c>
      <c r="V47" s="148">
        <f>U47*Input!T47/100</f>
        <v>2.3090165381057046E-3</v>
      </c>
      <c r="W47" s="157">
        <v>0</v>
      </c>
      <c r="X47" s="152">
        <f>((($L$4*0.000000001*Input!G47/Input!W47*(232/229))-(W47*0.000000001))/Input!F47)*1000000000</f>
        <v>0.80996210449952721</v>
      </c>
      <c r="Y47" s="152">
        <f>X47*Input!X47/100</f>
        <v>7.6145540872501706E-3</v>
      </c>
      <c r="Z47" s="152">
        <f t="shared" si="133"/>
        <v>1.9776957052562532E-4</v>
      </c>
      <c r="AA47" s="152">
        <f>Z47*Input!X47/100</f>
        <v>1.8592562333642984E-6</v>
      </c>
      <c r="AB47" s="153">
        <v>0</v>
      </c>
      <c r="AC47" s="153">
        <v>0.9</v>
      </c>
      <c r="AD47" s="152">
        <f>(((Input!G47*$L$4*0.000000001*Input!U47*(230/229))-((AB47*0.000000000000001)+(Input!G47*AC47*0.000000000000001)))/Input!F47)*1000000000000</f>
        <v>223.14423000762372</v>
      </c>
      <c r="AE47" s="152">
        <f>AD47*Input!V47/100</f>
        <v>1.8493236274194356</v>
      </c>
      <c r="AF47" s="152">
        <f t="shared" si="134"/>
        <v>10.172816016532789</v>
      </c>
      <c r="AG47" s="152">
        <f>AF47*Input!V47/100</f>
        <v>8.430793400359135E-2</v>
      </c>
      <c r="AH47" s="148">
        <f t="shared" si="135"/>
        <v>51437.721129169775</v>
      </c>
      <c r="AI47" s="157">
        <f t="shared" si="136"/>
        <v>644.64612439985126</v>
      </c>
      <c r="AJ47" s="154">
        <f t="shared" si="137"/>
        <v>-9.0935889414001103E-2</v>
      </c>
      <c r="AK47" s="157">
        <f t="shared" si="138"/>
        <v>2.3090165381057046</v>
      </c>
      <c r="AL47" s="157">
        <f t="shared" si="139"/>
        <v>0.99461564659131041</v>
      </c>
      <c r="AM47" s="157">
        <f t="shared" si="140"/>
        <v>8.243565270414541E-3</v>
      </c>
      <c r="AN47" s="148">
        <f>AF47/Q47</f>
        <v>0.99461564659131041</v>
      </c>
      <c r="AO47" s="152">
        <f t="shared" si="141"/>
        <v>8.243565270414541E-3</v>
      </c>
      <c r="AP47" s="148">
        <f t="shared" si="142"/>
        <v>573.10630000000003</v>
      </c>
      <c r="AQ47" s="148" t="e">
        <f t="shared" si="143"/>
        <v>#VALUE!</v>
      </c>
      <c r="AR47" s="148" t="e">
        <f t="shared" si="144"/>
        <v>#VALUE!</v>
      </c>
      <c r="AS47" s="156">
        <f t="shared" si="145"/>
        <v>1.9336308544728174E-5</v>
      </c>
      <c r="AT47" s="156">
        <f t="shared" si="146"/>
        <v>1.8179361643009416E-7</v>
      </c>
      <c r="AU47" s="148">
        <v>0.75</v>
      </c>
      <c r="AV47" s="148">
        <f t="shared" si="147"/>
        <v>0.375</v>
      </c>
      <c r="AW47" s="148">
        <f t="shared" si="148"/>
        <v>573.10469999999998</v>
      </c>
      <c r="AX47" s="158">
        <f t="shared" si="149"/>
        <v>265.87857056920001</v>
      </c>
      <c r="AY47" s="158">
        <f t="shared" si="150"/>
        <v>184.17996255863071</v>
      </c>
      <c r="AZ47" s="148" t="str">
        <f>Input!B47</f>
        <v>Hu1-13</v>
      </c>
      <c r="BA47" s="159">
        <f>Input!E47</f>
        <v>0</v>
      </c>
      <c r="BB47" s="148">
        <f t="shared" si="151"/>
        <v>-0.45939966447854791</v>
      </c>
      <c r="BC47" s="154">
        <f t="shared" si="152"/>
        <v>11.67004415206744</v>
      </c>
      <c r="BD47" s="148">
        <f t="shared" si="153"/>
        <v>573046.69999999995</v>
      </c>
      <c r="BE47" s="160">
        <f t="shared" si="154"/>
        <v>92089.981279315354</v>
      </c>
      <c r="BF47" s="161">
        <f t="shared" si="155"/>
        <v>32.137227727958035</v>
      </c>
      <c r="BG47" s="162"/>
      <c r="BH47" s="162"/>
      <c r="BI47" s="162"/>
      <c r="BJ47" s="162"/>
      <c r="BK47" s="162"/>
      <c r="BL47" s="162"/>
      <c r="BM47" s="166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2"/>
      <c r="DC47" s="162"/>
      <c r="DD47" s="162"/>
      <c r="DE47" s="162"/>
    </row>
    <row r="48" spans="1:109" s="76" customFormat="1" ht="15" customHeight="1" x14ac:dyDescent="0.2">
      <c r="A48" s="58" t="s">
        <v>145</v>
      </c>
      <c r="B48" s="58"/>
      <c r="C48" s="58"/>
      <c r="D48" s="58"/>
      <c r="E48" s="60"/>
      <c r="F48" s="61"/>
      <c r="G48" s="59"/>
      <c r="H48" s="61"/>
      <c r="I48" s="58"/>
      <c r="J48" s="63"/>
      <c r="K48" s="58"/>
      <c r="L48" s="64"/>
      <c r="M48" s="65"/>
      <c r="N48" s="58"/>
      <c r="O48" s="63"/>
      <c r="P48" s="58"/>
      <c r="Q48" s="66"/>
      <c r="R48" s="67"/>
      <c r="S48" s="65"/>
      <c r="T48" s="58"/>
      <c r="U48" s="58"/>
      <c r="V48" s="58"/>
      <c r="W48" s="68"/>
      <c r="X48" s="63"/>
      <c r="Y48" s="63"/>
      <c r="Z48" s="63"/>
      <c r="AA48" s="63"/>
      <c r="AB48" s="64"/>
      <c r="AC48" s="64"/>
      <c r="AD48" s="63"/>
      <c r="AE48" s="63"/>
      <c r="AF48" s="63"/>
      <c r="AG48" s="63"/>
      <c r="AH48" s="58"/>
      <c r="AI48" s="68"/>
      <c r="AJ48" s="65"/>
      <c r="AK48" s="68"/>
      <c r="AL48" s="68"/>
      <c r="AM48" s="68"/>
      <c r="AN48" s="58"/>
      <c r="AO48" s="63"/>
      <c r="AP48" s="58"/>
      <c r="AQ48" s="58"/>
      <c r="AR48" s="58"/>
      <c r="AS48" s="67"/>
      <c r="AT48" s="67"/>
      <c r="AU48" s="58"/>
      <c r="AV48" s="58"/>
      <c r="AW48" s="58"/>
      <c r="AX48" s="57"/>
      <c r="AY48" s="57"/>
      <c r="AZ48" s="58"/>
      <c r="BA48" s="69"/>
      <c r="BB48" s="58"/>
      <c r="BC48" s="65"/>
      <c r="BD48" s="58"/>
      <c r="BE48" s="62"/>
      <c r="BF48" s="74"/>
      <c r="BG48" s="75"/>
      <c r="BH48" s="75"/>
      <c r="BI48" s="75"/>
      <c r="BJ48" s="75"/>
      <c r="BK48" s="75"/>
      <c r="BL48" s="75"/>
      <c r="BM48" s="103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</row>
    <row r="49" spans="1:109" s="165" customFormat="1" ht="15" customHeight="1" x14ac:dyDescent="0.2">
      <c r="A49" s="148">
        <f>Input!A49</f>
        <v>10368</v>
      </c>
      <c r="B49" s="148" t="str">
        <f>Input!B49</f>
        <v>Hu1-13</v>
      </c>
      <c r="C49" s="148">
        <f>Input!O49</f>
        <v>2.2910696997459783</v>
      </c>
      <c r="D49" s="148">
        <f>C49*Input!P49/100</f>
        <v>4.0252035114838654E-3</v>
      </c>
      <c r="E49" s="149">
        <f>Input!M49</f>
        <v>3.0135331706433597</v>
      </c>
      <c r="F49" s="150">
        <f>E49*Input!N49/100</f>
        <v>1.3542438004878474E-4</v>
      </c>
      <c r="G49" s="151">
        <f t="shared" ref="G49:G51" si="156">E49*137.88</f>
        <v>415.50595356830644</v>
      </c>
      <c r="H49" s="150">
        <f>G49*Input!L49/100</f>
        <v>7.2599375138063136E-3</v>
      </c>
      <c r="I49" s="148">
        <v>0</v>
      </c>
      <c r="J49" s="152">
        <f>(((C49*$G$4*0.000000001*Input!G49*(234/233))-(I49*0.000000000000001))/Input!F49)*1000000000000</f>
        <v>750.50594643344868</v>
      </c>
      <c r="K49" s="148">
        <f>J49*Input!P49/100</f>
        <v>1.3185714827045134</v>
      </c>
      <c r="L49" s="153">
        <f t="shared" ref="L49:L51" si="157">(J49/234)*602200000000*0.0000028263/(365.2425*24*60)</f>
        <v>10.378951703078299</v>
      </c>
      <c r="M49" s="154">
        <f>L49*Input!P49/100</f>
        <v>1.8234885147922066E-2</v>
      </c>
      <c r="N49" s="148">
        <v>0</v>
      </c>
      <c r="O49" s="152">
        <f>(((G49*$D$4*0.000000001*Input!G49*(238/236))-(N49*0.000000001))/Input!F49)*1000000</f>
        <v>13.711031925317922</v>
      </c>
      <c r="P49" s="148">
        <f>O49*Input!N49/100</f>
        <v>6.1615648249820478E-4</v>
      </c>
      <c r="Q49" s="155">
        <f t="shared" ref="Q49:Q51" si="158">(O49/238.05)*602200000000000000*0.00000000015512/(365.2425*24*60)</f>
        <v>10.229789674061928</v>
      </c>
      <c r="R49" s="156">
        <f>Q49*Input!N49/100</f>
        <v>4.5971384623701844E-4</v>
      </c>
      <c r="S49" s="154">
        <f>Input!S49*$G$6/0.000000000155125</f>
        <v>0.99967896919847066</v>
      </c>
      <c r="T49" s="148">
        <f>S49*Input!T49/100</f>
        <v>3.9310617965017982E-4</v>
      </c>
      <c r="U49" s="154">
        <f>S49</f>
        <v>0.99967896919847066</v>
      </c>
      <c r="V49" s="148">
        <f>U49*Input!T49/100</f>
        <v>3.9310617965017982E-4</v>
      </c>
      <c r="W49" s="157">
        <v>0</v>
      </c>
      <c r="X49" s="152">
        <f>((($L$4*0.000000001*Input!G49/Input!W49*(232/229))-(W49*0.000000001))/Input!F49)*1000000000</f>
        <v>0.88024486215016107</v>
      </c>
      <c r="Y49" s="152">
        <f>X49*Input!X49/100</f>
        <v>4.6088418986208503E-3</v>
      </c>
      <c r="Z49" s="152">
        <f t="shared" ref="Z49:Z51" si="159">(X49/232)*6.022E+23*0.000000001*0.000000000049475/(365.2425*24*60)</f>
        <v>2.1493060894792421E-4</v>
      </c>
      <c r="AA49" s="152">
        <f>Z49*Input!X49/100</f>
        <v>1.125347319148911E-6</v>
      </c>
      <c r="AB49" s="153">
        <v>0</v>
      </c>
      <c r="AC49" s="153">
        <v>0.9</v>
      </c>
      <c r="AD49" s="152">
        <f>(((Input!G49*$L$4*0.000000001*Input!U49*(230/229))-((AB49*0.000000000000001)+(Input!G49*AC49*0.000000000000001)))/Input!F49)*1000000000000</f>
        <v>254.64848510151006</v>
      </c>
      <c r="AE49" s="152">
        <f>AD49*Input!V49/100</f>
        <v>1.4139010351447276</v>
      </c>
      <c r="AF49" s="152">
        <f t="shared" ref="AF49:AF51" si="160">(AD49/230)*602200000000*$D$6/(365.2425*24*60)</f>
        <v>11.609048496292949</v>
      </c>
      <c r="AG49" s="152">
        <f>AF49*Input!V49/100</f>
        <v>6.4457660839454214E-2</v>
      </c>
      <c r="AH49" s="148">
        <f t="shared" ref="AH49:AH51" si="161">AF49/Z49</f>
        <v>54013.007049664666</v>
      </c>
      <c r="AI49" s="157">
        <f t="shared" ref="AI49:AI51" si="162">AH49*SQRT((AG49/AF49)^2+(AA49/Z49)^2)</f>
        <v>412.21165023524156</v>
      </c>
      <c r="AJ49" s="154">
        <f t="shared" ref="AJ49:AJ51" si="163">(U49-1)*1000</f>
        <v>-0.32103080152934282</v>
      </c>
      <c r="AK49" s="157">
        <f t="shared" ref="AK49:AK51" si="164">V49*1000</f>
        <v>0.3931061796501798</v>
      </c>
      <c r="AL49" s="157">
        <f t="shared" ref="AL49:AL51" si="165">AF49/Q49</f>
        <v>1.1348276813284042</v>
      </c>
      <c r="AM49" s="157">
        <f t="shared" ref="AM49:AM51" si="166">AL49*SQRT((R49/Q49)^2+(AG49/AF49)^2)</f>
        <v>6.3011825329755879E-3</v>
      </c>
      <c r="AN49" s="148">
        <f>AF49/Q49</f>
        <v>1.1348276813284042</v>
      </c>
      <c r="AO49" s="152">
        <f t="shared" ref="AO49:AO51" si="167">AN49*SQRT((R49/Q49)^2+(AG49/AF49)^2)</f>
        <v>6.3011825329755879E-3</v>
      </c>
      <c r="AP49" s="148" t="str">
        <f t="shared" ref="AP49:AP51" si="168">ThU_Alter_Kombi(AN49,U49)</f>
        <v>Out of range</v>
      </c>
      <c r="AQ49" s="148" t="e">
        <f t="shared" ref="AQ49:AQ51" si="169">Montealter(AN49,AO49,U49,V49)</f>
        <v>#VALUE!</v>
      </c>
      <c r="AR49" s="148" t="e">
        <f t="shared" ref="AR49:AR51" si="170">(AQ49/AP49)*100</f>
        <v>#VALUE!</v>
      </c>
      <c r="AS49" s="156">
        <f t="shared" ref="AS49:AS51" si="171">Z49/Q49</f>
        <v>2.1010266661971557E-5</v>
      </c>
      <c r="AT49" s="156">
        <f t="shared" ref="AT49:AT51" si="172">AS49*SQRT((Y49/X49)^2+(P49/O49)^2)</f>
        <v>1.1001093902942787E-7</v>
      </c>
      <c r="AU49" s="148">
        <v>0.75</v>
      </c>
      <c r="AV49" s="148">
        <f t="shared" ref="AV49:AV51" si="173">AU49/2</f>
        <v>0.375</v>
      </c>
      <c r="AW49" s="148" t="str">
        <f t="shared" ref="AW49:AW51" si="174">marincorr_age(AN49,U49,AS49,AU49)</f>
        <v>Out of range</v>
      </c>
      <c r="AX49" s="158">
        <f t="shared" ref="AX49:AX51" si="175">marincorr_age_error(AN49, AO49, U49, V49, AS49, AT49, AU49, AV49)</f>
        <v>0</v>
      </c>
      <c r="AY49" s="158" t="e">
        <f t="shared" ref="AY49:AY51" si="176">SQRT(((AU49*EXP(-0.0000091577*AW49*1000))/(0.0000091577*(EXP(-0.0000091577*AW49*1000)+(AJ49/1000)*EXP(-(0.0000091577-0.0000028263)*AW49*1000)-AS49*AU49*EXP(-0.0000091577*AW49*1000))))^2*AT49^2+((AS49*EXP(-0.0000091577*AW49*1000))/(0.0000091577*(EXP(-0.0000091577*AW49*1000)+(AJ49/1000)*EXP(-(0.0000091577-0.0000028263)*AW49*1000)-AS49*AU49*EXP(-0.0000091577*AW49*1000))))^2*AV49^2+((0.0000091577/(0.0000091577-0.0000028263))*(EXP(-(0.0000091577-0.0000028263)*AW49*1000)-1)/(0.0000091577*(EXP(-0.0000091577*AW49*1000)+(AJ49/1000)*EXP(-(0.0000091577-0.0000028263)*AW49*1000)-AS49*AU49*EXP(-0.0000091577*AW49*1000))))^2*T49^2+(1/(0.0000091577*(EXP(-0.0000091577*AW49*1000)+(AJ49/1000)*EXP(-(0.0000091577-0.0000028263)*AW49*1000)-AS49*AU49*EXP(-0.0000091577*AW49*1000))))^2*AO49^2)/1000</f>
        <v>#VALUE!</v>
      </c>
      <c r="AZ49" s="148" t="str">
        <f>Input!B49</f>
        <v>Hu1-13</v>
      </c>
      <c r="BA49" s="159">
        <f>Input!E49</f>
        <v>0</v>
      </c>
      <c r="BB49" s="148" t="e">
        <f t="shared" ref="BB49:BB51" si="177">((U49-1)*EXP(0.0000028263*AW49*1000))*1000</f>
        <v>#VALUE!</v>
      </c>
      <c r="BC49" s="154" t="e">
        <f t="shared" ref="BC49:BC55" si="178">SQRT((EXP(0.0000028263*AW49*1000)*V49)^2+((U49-1)*0.0000028263*EXP(0.0000028263*AW49*1000)*AY49*1000)^2)*1000</f>
        <v>#VALUE!</v>
      </c>
      <c r="BD49" s="148" t="e">
        <f t="shared" ref="BD49:BD51" si="179">AW49*1000-58</f>
        <v>#VALUE!</v>
      </c>
      <c r="BE49" s="160" t="e">
        <f t="shared" ref="BE49:BE51" si="180">AY49/2*1000</f>
        <v>#VALUE!</v>
      </c>
      <c r="BF49" s="161" t="e">
        <f t="shared" ref="BF49:BF51" si="181">AY49/AW49*100</f>
        <v>#VALUE!</v>
      </c>
      <c r="BG49" s="162"/>
      <c r="BH49" s="162"/>
      <c r="BI49" s="162"/>
      <c r="BJ49" s="162"/>
      <c r="BK49" s="162"/>
      <c r="BL49" s="162"/>
      <c r="BM49" s="166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</row>
    <row r="50" spans="1:109" ht="15" customHeight="1" x14ac:dyDescent="0.2">
      <c r="A50" s="9" t="str">
        <f>Input!A50</f>
        <v>9368b</v>
      </c>
      <c r="B50" s="9" t="str">
        <f>Input!B50</f>
        <v>LM-AJ15</v>
      </c>
      <c r="C50" s="9">
        <f>Input!O50</f>
        <v>2.335314663947663</v>
      </c>
      <c r="D50" s="9">
        <f>C50*Input!P50/100</f>
        <v>4.8723089064542239E-3</v>
      </c>
      <c r="E50" s="11">
        <f>Input!M50</f>
        <v>2.6583466361373858</v>
      </c>
      <c r="F50" s="12">
        <f>E50*Input!N50/100</f>
        <v>1.102064154769656E-4</v>
      </c>
      <c r="G50" s="13">
        <f t="shared" si="156"/>
        <v>366.53283419062274</v>
      </c>
      <c r="H50" s="12">
        <f>G50*Input!L50/100</f>
        <v>1.1912865892954818E-2</v>
      </c>
      <c r="I50" s="9">
        <v>0.3</v>
      </c>
      <c r="J50" s="21">
        <f>(((C50*$G$4*0.000000001*Input!G50*(234/233))-(I50*0.000000000000001))/Input!F50)*1000000000000</f>
        <v>131.98619040529312</v>
      </c>
      <c r="K50" s="9">
        <f>J50*Input!P50/100</f>
        <v>0.27537081018178577</v>
      </c>
      <c r="L50" s="14">
        <f t="shared" si="157"/>
        <v>1.825273073717488</v>
      </c>
      <c r="M50" s="22">
        <f>L50*Input!P50/100</f>
        <v>3.8081781402217515E-3</v>
      </c>
      <c r="N50" s="9">
        <v>5.0000000000000001E-3</v>
      </c>
      <c r="O50" s="21">
        <f>(((G50*$D$4*0.000000001*Input!G50*(238/236))-(N50*0.000000001))/Input!F50)*1000000</f>
        <v>2.0867613017722841</v>
      </c>
      <c r="P50" s="9">
        <f>O50*Input!N50/100</f>
        <v>8.651034439907581E-5</v>
      </c>
      <c r="Q50" s="23">
        <f t="shared" si="158"/>
        <v>1.5569308957470871</v>
      </c>
      <c r="R50" s="24">
        <f>Q50*Input!N50/100</f>
        <v>6.4545297002704372E-5</v>
      </c>
      <c r="S50" s="65">
        <f>Input!S50*$G$6/0.000000000155125</f>
        <v>1.1632310695538608</v>
      </c>
      <c r="T50" s="9">
        <f>S50*Input!T50/100</f>
        <v>4.6164629624192315E-4</v>
      </c>
      <c r="U50" s="9">
        <f>S50*1/((U49+U51)/2)</f>
        <v>1.1634391922963538</v>
      </c>
      <c r="V50" s="9">
        <f>U50*Input!T50/100</f>
        <v>4.6172889298108394E-4</v>
      </c>
      <c r="W50" s="3">
        <v>3.0000000000000001E-3</v>
      </c>
      <c r="X50" s="21">
        <f>((($L$4*0.000000001*Input!G50/Input!W50*(232/229))-(W50*0.000000001))/Input!F50)*1000000000</f>
        <v>45.806383566287415</v>
      </c>
      <c r="Y50" s="21">
        <f>X50*Input!X50/100</f>
        <v>0.16668453748731465</v>
      </c>
      <c r="Z50" s="21">
        <f t="shared" si="159"/>
        <v>1.118460821180556E-2</v>
      </c>
      <c r="AA50" s="21">
        <f>Z50*Input!X50/100</f>
        <v>4.0699594720542837E-5</v>
      </c>
      <c r="AB50" s="14">
        <v>0.05</v>
      </c>
      <c r="AC50" s="14">
        <v>0.9</v>
      </c>
      <c r="AD50" s="21">
        <f>(((Input!G50*$L$4*0.000000001*Input!U50*(230/229))-((AB50*0.000000000000001)+(Input!G50*AC50*0.000000000000001)))/Input!F50)*1000000000000</f>
        <v>44.067640671117211</v>
      </c>
      <c r="AE50" s="21">
        <f>AD50*Input!V50/100</f>
        <v>0.16316363991197647</v>
      </c>
      <c r="AF50" s="191">
        <f t="shared" si="160"/>
        <v>2.0089786808049528</v>
      </c>
      <c r="AG50" s="21">
        <f>AF50*Input!V50/100</f>
        <v>7.438389463871123E-3</v>
      </c>
      <c r="AH50" s="9">
        <f t="shared" si="161"/>
        <v>179.6199422242112</v>
      </c>
      <c r="AI50" s="3">
        <f t="shared" si="162"/>
        <v>0.93247816812346451</v>
      </c>
      <c r="AJ50" s="22">
        <f t="shared" si="163"/>
        <v>163.43919229635384</v>
      </c>
      <c r="AK50" s="3">
        <f t="shared" si="164"/>
        <v>0.46172889298108394</v>
      </c>
      <c r="AL50" s="3">
        <f t="shared" si="165"/>
        <v>1.2903454394107532</v>
      </c>
      <c r="AM50" s="3">
        <f t="shared" si="166"/>
        <v>4.777897165508466E-3</v>
      </c>
      <c r="AN50" s="9">
        <f>AL50*1/((AN49+AN51)/2)</f>
        <v>1.1351249418631419</v>
      </c>
      <c r="AO50" s="21">
        <f t="shared" si="167"/>
        <v>4.2031459767103594E-3</v>
      </c>
      <c r="AP50" s="58">
        <f t="shared" si="168"/>
        <v>297.80779999999999</v>
      </c>
      <c r="AQ50" s="58">
        <f t="shared" si="169"/>
        <v>5.0861999999999998</v>
      </c>
      <c r="AR50" s="58">
        <f t="shared" si="170"/>
        <v>1.7078800488100045</v>
      </c>
      <c r="AS50" s="67">
        <f t="shared" si="171"/>
        <v>7.1837537827513336E-3</v>
      </c>
      <c r="AT50" s="67">
        <f t="shared" si="172"/>
        <v>2.614260916216396E-5</v>
      </c>
      <c r="AU50" s="58">
        <v>0.75</v>
      </c>
      <c r="AV50" s="58">
        <f t="shared" si="173"/>
        <v>0.375</v>
      </c>
      <c r="AW50" s="58">
        <f t="shared" si="174"/>
        <v>297.38029999999998</v>
      </c>
      <c r="AX50" s="57">
        <f t="shared" si="175"/>
        <v>5.3180975046999999</v>
      </c>
      <c r="AY50" s="47">
        <f t="shared" si="176"/>
        <v>5.1404484749447619</v>
      </c>
      <c r="AZ50" s="9" t="str">
        <f>Input!B50</f>
        <v>LM-AJ15</v>
      </c>
      <c r="BA50" s="48">
        <f>Input!E50</f>
        <v>0</v>
      </c>
      <c r="BB50" s="58">
        <f t="shared" si="177"/>
        <v>378.76916283596967</v>
      </c>
      <c r="BC50" s="22">
        <f t="shared" si="178"/>
        <v>5.6060001957556018</v>
      </c>
      <c r="BD50" s="9">
        <f t="shared" si="179"/>
        <v>297322.3</v>
      </c>
      <c r="BE50" s="49">
        <f t="shared" si="180"/>
        <v>2570.224237472381</v>
      </c>
      <c r="BF50" s="89">
        <f t="shared" si="181"/>
        <v>1.7285773384937611</v>
      </c>
      <c r="BG50" s="85"/>
      <c r="BH50" s="85"/>
      <c r="BI50" s="85"/>
      <c r="BJ50" s="85"/>
      <c r="BK50" s="85"/>
      <c r="BL50" s="85"/>
      <c r="BM50" s="90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</row>
    <row r="51" spans="1:109" s="165" customFormat="1" ht="15" customHeight="1" x14ac:dyDescent="0.2">
      <c r="A51" s="148">
        <f>Input!A51</f>
        <v>10368</v>
      </c>
      <c r="B51" s="148" t="str">
        <f>Input!B51</f>
        <v>Hu1-13</v>
      </c>
      <c r="C51" s="148">
        <f>Input!O51</f>
        <v>2.2946938166630395</v>
      </c>
      <c r="D51" s="148">
        <f>C51*Input!P51/100</f>
        <v>4.2454650161101101E-3</v>
      </c>
      <c r="E51" s="149">
        <f>Input!M51</f>
        <v>3.0135192665809756</v>
      </c>
      <c r="F51" s="150">
        <f>E51*Input!N51/100</f>
        <v>1.248098910838999E-4</v>
      </c>
      <c r="G51" s="151">
        <f t="shared" si="156"/>
        <v>415.50403647618492</v>
      </c>
      <c r="H51" s="150">
        <f>G51*Input!L51/100</f>
        <v>1.4027650499379429E-2</v>
      </c>
      <c r="I51" s="148">
        <v>0</v>
      </c>
      <c r="J51" s="152">
        <f>(((C51*$G$4*0.000000001*Input!G51*(234/233))-(I51*0.000000000000001))/Input!F51)*1000000000000</f>
        <v>751.69313043624265</v>
      </c>
      <c r="K51" s="148">
        <f>J51*Input!P51/100</f>
        <v>1.390724490101322</v>
      </c>
      <c r="L51" s="153">
        <f t="shared" si="157"/>
        <v>10.395369594883446</v>
      </c>
      <c r="M51" s="154">
        <f>L51*Input!P51/100</f>
        <v>1.923270879284069E-2</v>
      </c>
      <c r="N51" s="148">
        <v>0</v>
      </c>
      <c r="O51" s="152">
        <f>(((G51*$D$4*0.000000001*Input!G51*(238/236))-(N51*0.000000001))/Input!F51)*1000000</f>
        <v>13.710968664344028</v>
      </c>
      <c r="P51" s="148">
        <f>O51*Input!N51/100</f>
        <v>5.6786247382883937E-4</v>
      </c>
      <c r="Q51" s="155">
        <f t="shared" si="158"/>
        <v>10.229742475101192</v>
      </c>
      <c r="R51" s="156">
        <f>Q51*Input!N51/100</f>
        <v>4.2368172597824548E-4</v>
      </c>
      <c r="S51" s="154">
        <f>Input!S51*$G$6/0.000000000155125</f>
        <v>0.99996325921557783</v>
      </c>
      <c r="T51" s="148">
        <f>S51*Input!T51/100</f>
        <v>4.7470129021052473E-4</v>
      </c>
      <c r="U51" s="154">
        <f>S51</f>
        <v>0.99996325921557783</v>
      </c>
      <c r="V51" s="148">
        <f>U51*Input!T51/100</f>
        <v>4.7470129021052473E-4</v>
      </c>
      <c r="W51" s="157">
        <v>0</v>
      </c>
      <c r="X51" s="152">
        <f>((($L$4*0.000000001*Input!G51/Input!W51*(232/229))-(W51*0.000000001))/Input!F51)*1000000000</f>
        <v>0.8906681370125169</v>
      </c>
      <c r="Y51" s="152">
        <f>X51*Input!X51/100</f>
        <v>4.404741331695247E-3</v>
      </c>
      <c r="Z51" s="152">
        <f t="shared" si="159"/>
        <v>2.1747567442882397E-4</v>
      </c>
      <c r="AA51" s="152">
        <f>Z51*Input!X51/100</f>
        <v>1.0755118006219616E-6</v>
      </c>
      <c r="AB51" s="153">
        <v>0</v>
      </c>
      <c r="AC51" s="153">
        <v>0.9</v>
      </c>
      <c r="AD51" s="152">
        <f>(((Input!G51*$L$4*0.000000001*Input!U51*(230/229))-((AB51*0.000000000000001)+(Input!G51*AC51*0.000000000000001)))/Input!F51)*1000000000000</f>
        <v>255.50692067838975</v>
      </c>
      <c r="AE51" s="152">
        <f>AD51*Input!V51/100</f>
        <v>1.2213563749780327</v>
      </c>
      <c r="AF51" s="152">
        <f t="shared" si="160"/>
        <v>11.648183306927958</v>
      </c>
      <c r="AG51" s="152">
        <f>AF51*Input!V51/100</f>
        <v>5.567983403759294E-2</v>
      </c>
      <c r="AH51" s="148">
        <f t="shared" si="161"/>
        <v>53560.856116531817</v>
      </c>
      <c r="AI51" s="157">
        <f t="shared" si="162"/>
        <v>368.3919132185253</v>
      </c>
      <c r="AJ51" s="154">
        <f t="shared" si="163"/>
        <v>-3.6740784422173434E-2</v>
      </c>
      <c r="AK51" s="157">
        <f t="shared" si="164"/>
        <v>0.47470129021052471</v>
      </c>
      <c r="AL51" s="157">
        <f t="shared" si="165"/>
        <v>1.1386585082937519</v>
      </c>
      <c r="AM51" s="157">
        <f t="shared" si="166"/>
        <v>5.4431403426398253E-3</v>
      </c>
      <c r="AN51" s="148">
        <f>AF51/Q51</f>
        <v>1.1386585082937519</v>
      </c>
      <c r="AO51" s="152">
        <f t="shared" si="167"/>
        <v>5.4431403426398253E-3</v>
      </c>
      <c r="AP51" s="148" t="str">
        <f t="shared" si="168"/>
        <v>Out of range</v>
      </c>
      <c r="AQ51" s="148" t="e">
        <f t="shared" si="169"/>
        <v>#VALUE!</v>
      </c>
      <c r="AR51" s="148" t="e">
        <f t="shared" si="170"/>
        <v>#VALUE!</v>
      </c>
      <c r="AS51" s="156">
        <f t="shared" si="171"/>
        <v>2.1259154368563194E-5</v>
      </c>
      <c r="AT51" s="156">
        <f t="shared" si="172"/>
        <v>1.0513945181255007E-7</v>
      </c>
      <c r="AU51" s="148">
        <v>0.75</v>
      </c>
      <c r="AV51" s="148">
        <f t="shared" si="173"/>
        <v>0.375</v>
      </c>
      <c r="AW51" s="148" t="str">
        <f t="shared" si="174"/>
        <v>Out of range</v>
      </c>
      <c r="AX51" s="158">
        <f t="shared" si="175"/>
        <v>0</v>
      </c>
      <c r="AY51" s="158" t="e">
        <f t="shared" si="176"/>
        <v>#VALUE!</v>
      </c>
      <c r="AZ51" s="148" t="str">
        <f>Input!B51</f>
        <v>Hu1-13</v>
      </c>
      <c r="BA51" s="159">
        <f>Input!E51</f>
        <v>0</v>
      </c>
      <c r="BB51" s="148" t="e">
        <f t="shared" si="177"/>
        <v>#VALUE!</v>
      </c>
      <c r="BC51" s="154" t="e">
        <f t="shared" si="178"/>
        <v>#VALUE!</v>
      </c>
      <c r="BD51" s="148" t="e">
        <f t="shared" si="179"/>
        <v>#VALUE!</v>
      </c>
      <c r="BE51" s="160" t="e">
        <f t="shared" si="180"/>
        <v>#VALUE!</v>
      </c>
      <c r="BF51" s="161" t="e">
        <f t="shared" si="181"/>
        <v>#VALUE!</v>
      </c>
      <c r="BG51" s="162"/>
      <c r="BH51" s="162"/>
      <c r="BI51" s="162"/>
      <c r="BJ51" s="162"/>
      <c r="BK51" s="162"/>
      <c r="BL51" s="162"/>
      <c r="BM51" s="166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</row>
    <row r="52" spans="1:109" ht="15" customHeight="1" x14ac:dyDescent="0.2">
      <c r="A52" s="9" t="str">
        <f>Input!A52</f>
        <v>9368c</v>
      </c>
      <c r="B52" s="9" t="str">
        <f>Input!B52</f>
        <v>LM-AJ15</v>
      </c>
      <c r="C52" s="9">
        <f>Input!O52</f>
        <v>2.3028505075532308</v>
      </c>
      <c r="D52" s="9">
        <f>C52*Input!P52/100</f>
        <v>6.5282406478810737E-3</v>
      </c>
      <c r="E52" s="11">
        <f>Input!M52</f>
        <v>2.6128352693944068</v>
      </c>
      <c r="F52" s="12">
        <f>E52*Input!N52/100</f>
        <v>1.7459095350868411E-4</v>
      </c>
      <c r="G52" s="13">
        <f t="shared" ref="G52:G55" si="182">E52*137.88</f>
        <v>360.2577269441008</v>
      </c>
      <c r="H52" s="12">
        <f>G52*Input!L52/100</f>
        <v>1.0641191293642792E-2</v>
      </c>
      <c r="I52" s="9">
        <v>0.3</v>
      </c>
      <c r="J52" s="21">
        <f>(((C52*$G$4*0.000000001*Input!G52*(234/233))-(I52*0.000000000000001))/Input!F52)*1000000000000</f>
        <v>127.5628173574261</v>
      </c>
      <c r="K52" s="9">
        <f>J52*Input!P52/100</f>
        <v>0.36162172346818261</v>
      </c>
      <c r="L52" s="14">
        <f t="shared" ref="L52:L55" si="183">(J52/234)*602200000000*0.0000028263/(365.2425*24*60)</f>
        <v>1.764101039776008</v>
      </c>
      <c r="M52" s="22">
        <f>L52*Input!P52/100</f>
        <v>5.0009655759510026E-3</v>
      </c>
      <c r="N52" s="9">
        <v>5.0000000000000001E-3</v>
      </c>
      <c r="O52" s="21">
        <f>(((G52*$D$4*0.000000001*Input!G52*(238/236))-(N52*0.000000001))/Input!F52)*1000000</f>
        <v>2.0102424634456257</v>
      </c>
      <c r="P52" s="9">
        <f>O52*Input!N52/100</f>
        <v>1.3432540221257976E-4</v>
      </c>
      <c r="Q52" s="23">
        <f t="shared" ref="Q52:Q55" si="184">(O52/238.05)*602200000000000000*0.00000000015512/(365.2425*24*60)</f>
        <v>1.4998402532302504</v>
      </c>
      <c r="R52" s="24">
        <f>Q52*Input!N52/100</f>
        <v>1.0022007242074173E-4</v>
      </c>
      <c r="S52" s="65">
        <f>Input!S52*$G$6/0.000000000155125</f>
        <v>1.1657308560922381</v>
      </c>
      <c r="T52" s="9">
        <f>S52*Input!T52/100</f>
        <v>7.0142636675852893E-4</v>
      </c>
      <c r="U52" s="9">
        <f>S52*1/((U51+U53)/2)</f>
        <v>1.1653292672627784</v>
      </c>
      <c r="V52" s="9">
        <f>U52*Input!T52/100</f>
        <v>7.0118472865475349E-4</v>
      </c>
      <c r="W52" s="3">
        <v>3.0000000000000001E-3</v>
      </c>
      <c r="X52" s="21">
        <f>((($L$4*0.000000001*Input!G52/Input!W52*(232/229))-(W52*0.000000001))/Input!F52)*1000000000</f>
        <v>31.603348399866725</v>
      </c>
      <c r="Y52" s="21">
        <f>X52*Input!X52/100</f>
        <v>0.14294427934404871</v>
      </c>
      <c r="Z52" s="21">
        <f t="shared" ref="Z52:Z55" si="185">(X52/232)*6.022E+23*0.000000001*0.000000000049475/(365.2425*24*60)</f>
        <v>7.7166334146895879E-3</v>
      </c>
      <c r="AA52" s="21">
        <f>Z52*Input!X52/100</f>
        <v>3.4902902960423675E-5</v>
      </c>
      <c r="AB52" s="14">
        <v>0.05</v>
      </c>
      <c r="AC52" s="14">
        <v>0.9</v>
      </c>
      <c r="AD52" s="21">
        <f>(((Input!G52*$L$4*0.000000001*Input!U52*(230/229))-((AB52*0.000000000000001)+(Input!G52*AC52*0.000000000000001)))/Input!F52)*1000000000000</f>
        <v>43.203168524099404</v>
      </c>
      <c r="AE52" s="21">
        <f>AD52*Input!V52/100</f>
        <v>0.19938363193410111</v>
      </c>
      <c r="AF52" s="191">
        <f t="shared" ref="AF52:AF55" si="186">(AD52/230)*602200000000*$D$6/(365.2425*24*60)</f>
        <v>1.9695686718491812</v>
      </c>
      <c r="AG52" s="21">
        <f>AF52*Input!V52/100</f>
        <v>9.0896054283115708E-3</v>
      </c>
      <c r="AH52" s="9">
        <f t="shared" ref="AH52:AH55" si="187">AF52/Z52</f>
        <v>255.23678086092025</v>
      </c>
      <c r="AI52" s="3">
        <f t="shared" ref="AI52:AI55" si="188">AH52*SQRT((AG52/AF52)^2+(AA52/Z52)^2)</f>
        <v>1.6493241569094717</v>
      </c>
      <c r="AJ52" s="22">
        <f t="shared" ref="AJ52:AJ55" si="189">(U52-1)*1000</f>
        <v>165.32926726277842</v>
      </c>
      <c r="AK52" s="3">
        <f t="shared" ref="AK52:AK55" si="190">V52*1000</f>
        <v>0.70118472865475345</v>
      </c>
      <c r="AL52" s="3">
        <f t="shared" ref="AL52:AL55" si="191">AF52/Q52</f>
        <v>1.3131856326747218</v>
      </c>
      <c r="AM52" s="3">
        <f t="shared" ref="AM52:AM55" si="192">AL52*SQRT((R52/Q52)^2+(AG52/AF52)^2)</f>
        <v>6.0610175821483279E-3</v>
      </c>
      <c r="AN52" s="9">
        <f>AL52*1/((AN51+AN53)/2)</f>
        <v>1.1528481352778555</v>
      </c>
      <c r="AO52" s="21">
        <f t="shared" ref="AO52:AO55" si="193">AN52*SQRT((R52/Q52)^2+(AG52/AF52)^2)</f>
        <v>5.3209787280674541E-3</v>
      </c>
      <c r="AP52" s="58">
        <f t="shared" ref="AP52:AP55" si="194">ThU_Alter_Kombi(AN52,U52)</f>
        <v>318.01190000000003</v>
      </c>
      <c r="AQ52" s="58">
        <f t="shared" ref="AQ52:AQ55" si="195">Montealter(AN52,AO52,U52,V52)</f>
        <v>7.8723999999999998</v>
      </c>
      <c r="AR52" s="58">
        <f t="shared" ref="AR52:AR55" si="196">(AQ52/AP52)*100</f>
        <v>2.4755048474601105</v>
      </c>
      <c r="AS52" s="67">
        <f t="shared" ref="AS52:AS55" si="197">Z52/Q52</f>
        <v>5.1449702047068318E-3</v>
      </c>
      <c r="AT52" s="67">
        <f t="shared" ref="AT52:AT55" si="198">AS52*SQRT((Y52/X52)^2+(P52/O52)^2)</f>
        <v>2.3273619598786485E-5</v>
      </c>
      <c r="AU52" s="58">
        <v>0.75</v>
      </c>
      <c r="AV52" s="58">
        <f t="shared" ref="AV52:AV55" si="199">AU52/2</f>
        <v>0.375</v>
      </c>
      <c r="AW52" s="58">
        <f t="shared" ref="AW52:AW55" si="200">marincorr_age(AN52,U52,AS52,AU52)</f>
        <v>317.71179999999998</v>
      </c>
      <c r="AX52" s="57">
        <f t="shared" ref="AX52:AX55" si="201">marincorr_age_error(AN52, AO52, U52, V52, AS52, AT52, AU52, AV52)</f>
        <v>7.7749807636000003</v>
      </c>
      <c r="AY52" s="47">
        <f t="shared" ref="AY52:AY55" si="202">SQRT(((AU52*EXP(-0.0000091577*AW52*1000))/(0.0000091577*(EXP(-0.0000091577*AW52*1000)+(AJ52/1000)*EXP(-(0.0000091577-0.0000028263)*AW52*1000)-AS52*AU52*EXP(-0.0000091577*AW52*1000))))^2*AT52^2+((AS52*EXP(-0.0000091577*AW52*1000))/(0.0000091577*(EXP(-0.0000091577*AW52*1000)+(AJ52/1000)*EXP(-(0.0000091577-0.0000028263)*AW52*1000)-AS52*AU52*EXP(-0.0000091577*AW52*1000))))^2*AV52^2+((0.0000091577/(0.0000091577-0.0000028263))*(EXP(-(0.0000091577-0.0000028263)*AW52*1000)-1)/(0.0000091577*(EXP(-0.0000091577*AW52*1000)+(AJ52/1000)*EXP(-(0.0000091577-0.0000028263)*AW52*1000)-AS52*AU52*EXP(-0.0000091577*AW52*1000))))^2*T52^2+(1/(0.0000091577*(EXP(-0.0000091577*AW52*1000)+(AJ52/1000)*EXP(-(0.0000091577-0.0000028263)*AW52*1000)-AS52*AU52*EXP(-0.0000091577*AW52*1000))))^2*AO52^2)/1000</f>
        <v>7.7087189518532018</v>
      </c>
      <c r="AZ52" s="9" t="str">
        <f>Input!B52</f>
        <v>LM-AJ15</v>
      </c>
      <c r="BA52" s="48">
        <f>Input!E52</f>
        <v>0</v>
      </c>
      <c r="BB52" s="58">
        <f t="shared" ref="BB52:BB55" si="203">((U52-1)*EXP(0.0000028263*AW52*1000))*1000</f>
        <v>405.81115053649415</v>
      </c>
      <c r="BC52" s="22">
        <f t="shared" si="178"/>
        <v>9.0074288097670721</v>
      </c>
      <c r="BD52" s="9">
        <f t="shared" ref="BD52:BD55" si="204">AW52*1000-58</f>
        <v>317653.8</v>
      </c>
      <c r="BE52" s="49">
        <f t="shared" ref="BE52:BE55" si="205">AY52/2*1000</f>
        <v>3854.3594759266007</v>
      </c>
      <c r="BF52" s="89">
        <f t="shared" ref="BF52:BF55" si="206">AY52/AW52*100</f>
        <v>2.4263244084271349</v>
      </c>
      <c r="BG52" s="85"/>
      <c r="BH52" s="85"/>
      <c r="BI52" s="85"/>
      <c r="BJ52" s="85"/>
      <c r="BK52" s="85"/>
      <c r="BL52" s="85"/>
      <c r="BM52" s="90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</row>
    <row r="53" spans="1:109" s="165" customFormat="1" ht="15" customHeight="1" x14ac:dyDescent="0.2">
      <c r="A53" s="148">
        <f>Input!A53</f>
        <v>10368</v>
      </c>
      <c r="B53" s="148" t="str">
        <f>Input!B53</f>
        <v>Hu1-13</v>
      </c>
      <c r="C53" s="148">
        <f>Input!O53</f>
        <v>2.2973525761769871</v>
      </c>
      <c r="D53" s="148">
        <f>C53*Input!P53/100</f>
        <v>4.9161866680116854E-3</v>
      </c>
      <c r="E53" s="149">
        <f>Input!M53</f>
        <v>3.0134133220630144</v>
      </c>
      <c r="F53" s="150">
        <f>E53*Input!N53/100</f>
        <v>1.0575556152237937E-4</v>
      </c>
      <c r="G53" s="151">
        <f t="shared" si="182"/>
        <v>415.48942884604838</v>
      </c>
      <c r="H53" s="150">
        <f>G53*Input!L53/100</f>
        <v>1.1710025487694507E-2</v>
      </c>
      <c r="I53" s="148">
        <v>0</v>
      </c>
      <c r="J53" s="152">
        <f>(((C53*$G$4*0.000000001*Input!G53*(234/233))-(I53*0.000000000000001))/Input!F53)*1000000000000</f>
        <v>752.56408378418109</v>
      </c>
      <c r="K53" s="148">
        <f>J53*Input!P53/100</f>
        <v>1.6104387084027598</v>
      </c>
      <c r="L53" s="153">
        <f t="shared" si="183"/>
        <v>10.407414246597195</v>
      </c>
      <c r="M53" s="154">
        <f>L53*Input!P53/100</f>
        <v>2.2271196723638774E-2</v>
      </c>
      <c r="N53" s="148">
        <v>0</v>
      </c>
      <c r="O53" s="152">
        <f>(((G53*$D$4*0.000000001*Input!G53*(238/236))-(N53*0.000000001))/Input!F53)*1000000</f>
        <v>13.710486635912339</v>
      </c>
      <c r="P53" s="148">
        <f>O53*Input!N53/100</f>
        <v>4.8116871399948863E-4</v>
      </c>
      <c r="Q53" s="155">
        <f t="shared" si="184"/>
        <v>10.229382834083655</v>
      </c>
      <c r="R53" s="156">
        <f>Q53*Input!N53/100</f>
        <v>3.5899958287344535E-4</v>
      </c>
      <c r="S53" s="154">
        <f>Input!S53*$G$6/0.000000000155125</f>
        <v>1.0007259688691215</v>
      </c>
      <c r="T53" s="148">
        <f>S53*Input!T53/100</f>
        <v>3.6531331102222884E-4</v>
      </c>
      <c r="U53" s="154">
        <f>S53</f>
        <v>1.0007259688691215</v>
      </c>
      <c r="V53" s="148">
        <f>U53*Input!T53/100</f>
        <v>3.6531331102222884E-4</v>
      </c>
      <c r="W53" s="157">
        <v>0</v>
      </c>
      <c r="X53" s="152">
        <f>((($L$4*0.000000001*Input!G53/Input!W53*(232/229))-(W53*0.000000001))/Input!F53)*1000000000</f>
        <v>0.8895290826882678</v>
      </c>
      <c r="Y53" s="152">
        <f>X53*Input!X53/100</f>
        <v>4.5023054546404926E-3</v>
      </c>
      <c r="Z53" s="152">
        <f t="shared" si="185"/>
        <v>2.1719754995452981E-4</v>
      </c>
      <c r="AA53" s="152">
        <f>Z53*Input!X53/100</f>
        <v>1.0993341678492689E-6</v>
      </c>
      <c r="AB53" s="153">
        <v>0</v>
      </c>
      <c r="AC53" s="153">
        <v>0.9</v>
      </c>
      <c r="AD53" s="152">
        <f>(((Input!G53*$L$4*0.000000001*Input!U53*(230/229))-((AB53*0.000000000000001)+(Input!G53*AC53*0.000000000000001)))/Input!F53)*1000000000000</f>
        <v>255.68684900397315</v>
      </c>
      <c r="AE53" s="152">
        <f>AD53*Input!V53/100</f>
        <v>1.2462398265609722</v>
      </c>
      <c r="AF53" s="152">
        <f t="shared" si="186"/>
        <v>11.656385973661759</v>
      </c>
      <c r="AG53" s="152">
        <f>AF53*Input!V53/100</f>
        <v>5.6814233859631351E-2</v>
      </c>
      <c r="AH53" s="148">
        <f t="shared" si="187"/>
        <v>53667.207462063998</v>
      </c>
      <c r="AI53" s="157">
        <f t="shared" si="188"/>
        <v>377.10514395534688</v>
      </c>
      <c r="AJ53" s="154">
        <f t="shared" si="189"/>
        <v>0.72596886912146275</v>
      </c>
      <c r="AK53" s="157">
        <f t="shared" si="190"/>
        <v>0.36531331102222886</v>
      </c>
      <c r="AL53" s="157">
        <f t="shared" si="191"/>
        <v>1.139500413927556</v>
      </c>
      <c r="AM53" s="157">
        <f t="shared" si="192"/>
        <v>5.5541675890304698E-3</v>
      </c>
      <c r="AN53" s="148">
        <f>AF53/Q53</f>
        <v>1.139500413927556</v>
      </c>
      <c r="AO53" s="152">
        <f t="shared" si="193"/>
        <v>5.5541675890304698E-3</v>
      </c>
      <c r="AP53" s="148" t="str">
        <f t="shared" si="194"/>
        <v>Out of range</v>
      </c>
      <c r="AQ53" s="148" t="e">
        <f t="shared" si="195"/>
        <v>#VALUE!</v>
      </c>
      <c r="AR53" s="148" t="e">
        <f t="shared" si="196"/>
        <v>#VALUE!</v>
      </c>
      <c r="AS53" s="156">
        <f t="shared" si="197"/>
        <v>2.12327130069706E-5</v>
      </c>
      <c r="AT53" s="156">
        <f t="shared" si="198"/>
        <v>1.0747086230247168E-7</v>
      </c>
      <c r="AU53" s="148">
        <v>0.75</v>
      </c>
      <c r="AV53" s="148">
        <f t="shared" si="199"/>
        <v>0.375</v>
      </c>
      <c r="AW53" s="148" t="str">
        <f t="shared" si="200"/>
        <v>Out of range</v>
      </c>
      <c r="AX53" s="158">
        <f t="shared" si="201"/>
        <v>0</v>
      </c>
      <c r="AY53" s="158" t="e">
        <f t="shared" si="202"/>
        <v>#VALUE!</v>
      </c>
      <c r="AZ53" s="148" t="str">
        <f>Input!B53</f>
        <v>Hu1-13</v>
      </c>
      <c r="BA53" s="159">
        <f>Input!E53</f>
        <v>0</v>
      </c>
      <c r="BB53" s="148" t="e">
        <f t="shared" si="203"/>
        <v>#VALUE!</v>
      </c>
      <c r="BC53" s="154" t="e">
        <f t="shared" si="178"/>
        <v>#VALUE!</v>
      </c>
      <c r="BD53" s="148" t="e">
        <f t="shared" si="204"/>
        <v>#VALUE!</v>
      </c>
      <c r="BE53" s="160" t="e">
        <f t="shared" si="205"/>
        <v>#VALUE!</v>
      </c>
      <c r="BF53" s="161" t="e">
        <f t="shared" si="206"/>
        <v>#VALUE!</v>
      </c>
      <c r="BG53" s="162"/>
      <c r="BH53" s="162"/>
      <c r="BI53" s="162"/>
      <c r="BJ53" s="162"/>
      <c r="BK53" s="162"/>
      <c r="BL53" s="162"/>
      <c r="BM53" s="166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</row>
    <row r="54" spans="1:109" ht="15" customHeight="1" x14ac:dyDescent="0.2">
      <c r="A54" s="9" t="str">
        <f>Input!A54</f>
        <v>9368d</v>
      </c>
      <c r="B54" s="9" t="str">
        <f>Input!B54</f>
        <v>LM-AJ15</v>
      </c>
      <c r="C54" s="9">
        <f>Input!O54</f>
        <v>1.9458865945620631</v>
      </c>
      <c r="D54" s="9">
        <f>C54*Input!P54/100</f>
        <v>3.7802264658213288E-3</v>
      </c>
      <c r="E54" s="11">
        <f>Input!M54</f>
        <v>2.2133380723414189</v>
      </c>
      <c r="F54" s="12">
        <f>E54*Input!N54/100</f>
        <v>1.0046513176504543E-4</v>
      </c>
      <c r="G54" s="13">
        <f t="shared" si="182"/>
        <v>305.17505341443484</v>
      </c>
      <c r="H54" s="12">
        <f>G54*Input!L54/100</f>
        <v>1.0421317549872808E-2</v>
      </c>
      <c r="I54" s="9">
        <v>0.3</v>
      </c>
      <c r="J54" s="21">
        <f>(((C54*$G$4*0.000000001*Input!G54*(234/233))-(I54*0.000000000000001))/Input!F54)*1000000000000</f>
        <v>129.65666302203081</v>
      </c>
      <c r="K54" s="9">
        <f>J54*Input!P54/100</f>
        <v>0.2518808395081556</v>
      </c>
      <c r="L54" s="14">
        <f t="shared" si="183"/>
        <v>1.7930574033197031</v>
      </c>
      <c r="M54" s="22">
        <f>L54*Input!P54/100</f>
        <v>3.483328920456173E-3</v>
      </c>
      <c r="N54" s="9">
        <v>5.0000000000000001E-3</v>
      </c>
      <c r="O54" s="21">
        <f>(((G54*$D$4*0.000000001*Input!G54*(238/236))-(N54*0.000000001))/Input!F54)*1000000</f>
        <v>2.0483452873433547</v>
      </c>
      <c r="P54" s="9">
        <f>O54*Input!N54/100</f>
        <v>9.2975981285843174E-5</v>
      </c>
      <c r="Q54" s="23">
        <f t="shared" si="184"/>
        <v>1.5282687388894394</v>
      </c>
      <c r="R54" s="24">
        <f>Q54*Input!N54/100</f>
        <v>6.9369303380980893E-5</v>
      </c>
      <c r="S54" s="65">
        <f>Input!S54*$G$6/0.000000000155125</f>
        <v>1.1653341478840438</v>
      </c>
      <c r="T54" s="9">
        <f>S54*Input!T54/100</f>
        <v>6.701037957669388E-4</v>
      </c>
      <c r="U54" s="9">
        <f>S54*1/((U53+U55)/2)</f>
        <v>1.1646112630704006</v>
      </c>
      <c r="V54" s="9">
        <f>U54*Input!T54/100</f>
        <v>6.6968811425755881E-4</v>
      </c>
      <c r="W54" s="3">
        <v>3.0000000000000001E-3</v>
      </c>
      <c r="X54" s="21">
        <f>((($L$4*0.000000001*Input!G54/Input!W54*(232/229))-(W54*0.000000001))/Input!F54)*1000000000</f>
        <v>34.53571218583923</v>
      </c>
      <c r="Y54" s="21">
        <f>X54*Input!X54/100</f>
        <v>0.10357356865863718</v>
      </c>
      <c r="Z54" s="21">
        <f t="shared" si="185"/>
        <v>8.4326327476892671E-3</v>
      </c>
      <c r="AA54" s="21">
        <f>Z54*Input!X54/100</f>
        <v>2.5289701922637294E-5</v>
      </c>
      <c r="AB54" s="14">
        <v>0.05</v>
      </c>
      <c r="AC54" s="14">
        <v>0.9</v>
      </c>
      <c r="AD54" s="21">
        <f>(((Input!G54*$L$4*0.000000001*Input!U54*(230/229))-((AB54*0.000000000000001)+(Input!G54*AC54*0.000000000000001)))/Input!F54)*1000000000000</f>
        <v>42.373755862480223</v>
      </c>
      <c r="AE54" s="21">
        <f>AD54*Input!V54/100</f>
        <v>0.13621519092479911</v>
      </c>
      <c r="AF54" s="191">
        <f t="shared" si="186"/>
        <v>1.9317569730741491</v>
      </c>
      <c r="AG54" s="21">
        <f>AF54*Input!V54/100</f>
        <v>6.2098494587448025E-3</v>
      </c>
      <c r="AH54" s="9">
        <f t="shared" si="187"/>
        <v>229.08112221577471</v>
      </c>
      <c r="AI54" s="3">
        <f t="shared" si="188"/>
        <v>1.0071209769602136</v>
      </c>
      <c r="AJ54" s="22">
        <f t="shared" si="189"/>
        <v>164.61126307040064</v>
      </c>
      <c r="AK54" s="3">
        <f t="shared" si="190"/>
        <v>0.66968811425755881</v>
      </c>
      <c r="AL54" s="3">
        <f t="shared" si="191"/>
        <v>1.2640165462508355</v>
      </c>
      <c r="AM54" s="3">
        <f t="shared" si="192"/>
        <v>4.0637280111055505E-3</v>
      </c>
      <c r="AN54" s="9">
        <f>AL54*1/((AN53+AN55)/2)</f>
        <v>1.1101804332364085</v>
      </c>
      <c r="AO54" s="21">
        <f t="shared" si="193"/>
        <v>3.5691552751468633E-3</v>
      </c>
      <c r="AP54" s="58">
        <f t="shared" si="194"/>
        <v>269.56079999999997</v>
      </c>
      <c r="AQ54" s="58">
        <f t="shared" si="195"/>
        <v>3.4626999999999999</v>
      </c>
      <c r="AR54" s="58">
        <f t="shared" si="196"/>
        <v>1.2845710503901162</v>
      </c>
      <c r="AS54" s="67">
        <f t="shared" si="197"/>
        <v>5.5177682649041708E-3</v>
      </c>
      <c r="AT54" s="67">
        <f t="shared" si="198"/>
        <v>1.6549836889815837E-5</v>
      </c>
      <c r="AU54" s="58">
        <v>0.75</v>
      </c>
      <c r="AV54" s="58">
        <f t="shared" si="199"/>
        <v>0.375</v>
      </c>
      <c r="AW54" s="58">
        <f t="shared" si="200"/>
        <v>269.22609999999997</v>
      </c>
      <c r="AX54" s="57">
        <f t="shared" si="201"/>
        <v>3.4647223005000001</v>
      </c>
      <c r="AY54" s="47">
        <f t="shared" si="202"/>
        <v>3.4893843686679338</v>
      </c>
      <c r="AZ54" s="9" t="str">
        <f>Input!B54</f>
        <v>LM-AJ15</v>
      </c>
      <c r="BA54" s="48">
        <f>Input!E54</f>
        <v>0</v>
      </c>
      <c r="BB54" s="58">
        <f t="shared" si="203"/>
        <v>352.30611383234583</v>
      </c>
      <c r="BC54" s="22">
        <f t="shared" si="178"/>
        <v>3.7584811827181199</v>
      </c>
      <c r="BD54" s="9">
        <f t="shared" si="204"/>
        <v>269168.09999999998</v>
      </c>
      <c r="BE54" s="49">
        <f t="shared" si="205"/>
        <v>1744.6921843339669</v>
      </c>
      <c r="BF54" s="89">
        <f t="shared" si="206"/>
        <v>1.2960795289416345</v>
      </c>
      <c r="BG54" s="85"/>
      <c r="BH54" s="85"/>
      <c r="BI54" s="85"/>
      <c r="BJ54" s="85"/>
      <c r="BK54" s="85"/>
      <c r="BL54" s="85"/>
      <c r="BM54" s="90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</row>
    <row r="55" spans="1:109" s="165" customFormat="1" ht="15" customHeight="1" x14ac:dyDescent="0.2">
      <c r="A55" s="148">
        <f>Input!A55</f>
        <v>10368</v>
      </c>
      <c r="B55" s="148" t="str">
        <f>Input!B55</f>
        <v>Hu1-13</v>
      </c>
      <c r="C55" s="148">
        <f>Input!O55</f>
        <v>2.2941312396505804</v>
      </c>
      <c r="D55" s="148">
        <f>C55*Input!P55/100</f>
        <v>4.556259036418096E-3</v>
      </c>
      <c r="E55" s="149">
        <f>Input!M55</f>
        <v>3.0132461229588534</v>
      </c>
      <c r="F55" s="150">
        <f>E55*Input!N55/100</f>
        <v>1.1776093758950482E-4</v>
      </c>
      <c r="G55" s="151">
        <f t="shared" si="182"/>
        <v>415.46637543356667</v>
      </c>
      <c r="H55" s="150">
        <f>G55*Input!L55/100</f>
        <v>1.1525412730964437E-2</v>
      </c>
      <c r="I55" s="148">
        <v>0</v>
      </c>
      <c r="J55" s="152">
        <f>(((C55*$G$4*0.000000001*Input!G55*(234/233))-(I55*0.000000000000001))/Input!F55)*1000000000000</f>
        <v>751.50884211309665</v>
      </c>
      <c r="K55" s="148">
        <f>J55*Input!P55/100</f>
        <v>1.4925340336446564</v>
      </c>
      <c r="L55" s="153">
        <f t="shared" si="183"/>
        <v>10.392821021331882</v>
      </c>
      <c r="M55" s="154">
        <f>L55*Input!P55/100</f>
        <v>2.0640660775593459E-2</v>
      </c>
      <c r="N55" s="148">
        <v>0</v>
      </c>
      <c r="O55" s="152">
        <f>(((G55*$D$4*0.000000001*Input!G55*(238/236))-(N55*0.000000001))/Input!F55)*1000000</f>
        <v>13.709725910171084</v>
      </c>
      <c r="P55" s="148">
        <f>O55*Input!N55/100</f>
        <v>5.3579100790198547E-4</v>
      </c>
      <c r="Q55" s="155">
        <f t="shared" si="184"/>
        <v>10.22881525723203</v>
      </c>
      <c r="R55" s="156">
        <f>Q55*Input!N55/100</f>
        <v>3.9975323155436919E-4</v>
      </c>
      <c r="S55" s="154">
        <f>Input!S55*$G$6/0.000000000155125</f>
        <v>1.0005154493389377</v>
      </c>
      <c r="T55" s="148">
        <f>S55*Input!T55/100</f>
        <v>5.0219358337827706E-4</v>
      </c>
      <c r="U55" s="154">
        <f>S55</f>
        <v>1.0005154493389377</v>
      </c>
      <c r="V55" s="148">
        <f>U55*Input!T55/100</f>
        <v>5.0219358337827706E-4</v>
      </c>
      <c r="W55" s="157">
        <v>0</v>
      </c>
      <c r="X55" s="152">
        <f>((($L$4*0.000000001*Input!G55/Input!W55*(232/229))-(W55*0.000000001))/Input!F55)*1000000000</f>
        <v>0.88714199329823706</v>
      </c>
      <c r="Y55" s="152">
        <f>X55*Input!X55/100</f>
        <v>4.7864749419460444E-3</v>
      </c>
      <c r="Z55" s="152">
        <f t="shared" si="185"/>
        <v>2.1661469102711821E-4</v>
      </c>
      <c r="AA55" s="152">
        <f>Z55*Input!X55/100</f>
        <v>1.1687202257261767E-6</v>
      </c>
      <c r="AB55" s="153">
        <v>0</v>
      </c>
      <c r="AC55" s="153">
        <v>0.9</v>
      </c>
      <c r="AD55" s="152">
        <f>(((Input!G55*$L$4*0.000000001*Input!U55*(230/229))-((AB55*0.000000000000001)+(Input!G55*AC55*0.000000000000001)))/Input!F55)*1000000000000</f>
        <v>255.25450092140855</v>
      </c>
      <c r="AE55" s="152">
        <f>AD55*Input!V55/100</f>
        <v>1.4841484288610345</v>
      </c>
      <c r="AF55" s="152">
        <f t="shared" si="186"/>
        <v>11.636675862856382</v>
      </c>
      <c r="AG55" s="152">
        <f>AF55*Input!V55/100</f>
        <v>6.7660135812221911E-2</v>
      </c>
      <c r="AH55" s="148">
        <f t="shared" si="187"/>
        <v>53720.621660880679</v>
      </c>
      <c r="AI55" s="157">
        <f t="shared" si="188"/>
        <v>426.11426991569425</v>
      </c>
      <c r="AJ55" s="154">
        <f t="shared" si="189"/>
        <v>0.51544933893765688</v>
      </c>
      <c r="AK55" s="157">
        <f t="shared" si="190"/>
        <v>0.50219358337827702</v>
      </c>
      <c r="AL55" s="157">
        <f t="shared" si="191"/>
        <v>1.1376367223593131</v>
      </c>
      <c r="AM55" s="157">
        <f t="shared" si="192"/>
        <v>6.6148094830864087E-3</v>
      </c>
      <c r="AN55" s="148">
        <f>AF55/Q55</f>
        <v>1.1376367223593131</v>
      </c>
      <c r="AO55" s="152">
        <f t="shared" si="193"/>
        <v>6.6148094830864087E-3</v>
      </c>
      <c r="AP55" s="148" t="str">
        <f t="shared" si="194"/>
        <v>Out of range</v>
      </c>
      <c r="AQ55" s="148" t="e">
        <f t="shared" si="195"/>
        <v>#VALUE!</v>
      </c>
      <c r="AR55" s="148" t="e">
        <f t="shared" si="196"/>
        <v>#VALUE!</v>
      </c>
      <c r="AS55" s="156">
        <f t="shared" si="197"/>
        <v>2.1176909112124806E-5</v>
      </c>
      <c r="AT55" s="156">
        <f t="shared" si="198"/>
        <v>1.1426063094100224E-7</v>
      </c>
      <c r="AU55" s="148">
        <v>0.75</v>
      </c>
      <c r="AV55" s="148">
        <f t="shared" si="199"/>
        <v>0.375</v>
      </c>
      <c r="AW55" s="148" t="str">
        <f t="shared" si="200"/>
        <v>Out of range</v>
      </c>
      <c r="AX55" s="158">
        <f t="shared" si="201"/>
        <v>0</v>
      </c>
      <c r="AY55" s="158" t="e">
        <f t="shared" si="202"/>
        <v>#VALUE!</v>
      </c>
      <c r="AZ55" s="148" t="str">
        <f>Input!B55</f>
        <v>Hu1-13</v>
      </c>
      <c r="BA55" s="159">
        <f>Input!E55</f>
        <v>0</v>
      </c>
      <c r="BB55" s="148" t="e">
        <f t="shared" si="203"/>
        <v>#VALUE!</v>
      </c>
      <c r="BC55" s="154" t="e">
        <f t="shared" si="178"/>
        <v>#VALUE!</v>
      </c>
      <c r="BD55" s="148" t="e">
        <f t="shared" si="204"/>
        <v>#VALUE!</v>
      </c>
      <c r="BE55" s="160" t="e">
        <f t="shared" si="205"/>
        <v>#VALUE!</v>
      </c>
      <c r="BF55" s="161" t="e">
        <f t="shared" si="206"/>
        <v>#VALUE!</v>
      </c>
      <c r="BG55" s="162"/>
      <c r="BH55" s="162"/>
      <c r="BI55" s="162"/>
      <c r="BJ55" s="162"/>
      <c r="BK55" s="162"/>
      <c r="BL55" s="162"/>
      <c r="BM55" s="166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</row>
    <row r="56" spans="1:109" s="76" customFormat="1" ht="15" customHeight="1" x14ac:dyDescent="0.2">
      <c r="A56" s="58"/>
      <c r="B56" s="58"/>
      <c r="C56" s="58"/>
      <c r="D56" s="58"/>
      <c r="E56" s="60"/>
      <c r="F56" s="61"/>
      <c r="G56" s="59"/>
      <c r="H56" s="61"/>
      <c r="I56" s="58"/>
      <c r="J56" s="63"/>
      <c r="K56" s="58"/>
      <c r="L56" s="64"/>
      <c r="M56" s="65"/>
      <c r="N56" s="58"/>
      <c r="O56" s="63"/>
      <c r="P56" s="58"/>
      <c r="Q56" s="66"/>
      <c r="R56" s="67"/>
      <c r="S56" s="65"/>
      <c r="T56" s="58"/>
      <c r="U56" s="58"/>
      <c r="V56" s="58"/>
      <c r="W56" s="68"/>
      <c r="X56" s="63"/>
      <c r="Y56" s="63"/>
      <c r="Z56" s="63"/>
      <c r="AA56" s="63"/>
      <c r="AB56" s="64"/>
      <c r="AC56" s="64"/>
      <c r="AD56" s="63"/>
      <c r="AE56" s="63"/>
      <c r="AF56" s="63"/>
      <c r="AG56" s="63"/>
      <c r="AH56" s="58"/>
      <c r="AI56" s="68"/>
      <c r="AJ56" s="65"/>
      <c r="AK56" s="68"/>
      <c r="AL56" s="68"/>
      <c r="AM56" s="68"/>
      <c r="AN56" s="58"/>
      <c r="AO56" s="63"/>
      <c r="AP56" s="58"/>
      <c r="AQ56" s="58"/>
      <c r="AR56" s="58"/>
      <c r="AS56" s="67"/>
      <c r="AT56" s="67"/>
      <c r="AU56" s="58"/>
      <c r="AV56" s="58"/>
      <c r="AW56" s="58"/>
      <c r="AX56" s="57"/>
      <c r="AY56" s="57"/>
      <c r="AZ56" s="58"/>
      <c r="BA56" s="69"/>
      <c r="BB56" s="58"/>
      <c r="BC56" s="65"/>
      <c r="BD56" s="58"/>
      <c r="BE56" s="62"/>
      <c r="BF56" s="74"/>
      <c r="BG56" s="75"/>
      <c r="BH56" s="75"/>
      <c r="BI56" s="75"/>
      <c r="BJ56" s="75"/>
      <c r="BK56" s="75"/>
      <c r="BL56" s="75"/>
      <c r="BM56" s="103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</row>
    <row r="57" spans="1:109" s="165" customFormat="1" ht="15" customHeight="1" x14ac:dyDescent="0.2">
      <c r="A57" s="148">
        <f>Input!A57</f>
        <v>10368</v>
      </c>
      <c r="B57" s="148" t="str">
        <f>Input!B57</f>
        <v>Hu1-13</v>
      </c>
      <c r="C57" s="148">
        <f>Input!O57</f>
        <v>2.30793595811839</v>
      </c>
      <c r="D57" s="148">
        <f>C57*Input!P57/100</f>
        <v>2.231822214364038E-2</v>
      </c>
      <c r="E57" s="149">
        <f>Input!M57</f>
        <v>3.0138451218201001</v>
      </c>
      <c r="F57" s="150">
        <f>E57*Input!N57/100</f>
        <v>4.6482396910553893E-4</v>
      </c>
      <c r="G57" s="151">
        <f t="shared" ref="G57:G63" si="207">E57*137.88</f>
        <v>415.54896539655539</v>
      </c>
      <c r="H57" s="150">
        <f>G57*Input!L57/100</f>
        <v>2.1327127361723933E-2</v>
      </c>
      <c r="I57" s="148">
        <v>0</v>
      </c>
      <c r="J57" s="152">
        <f>(((C57*$G$4*0.000000001*Input!G57*(234/233))-(I57*0.000000000000001))/Input!F57)*1000000000000</f>
        <v>756.03097572608931</v>
      </c>
      <c r="K57" s="148">
        <f>J57*Input!P57/100</f>
        <v>7.3109772411035419</v>
      </c>
      <c r="L57" s="153">
        <f t="shared" ref="L57:L63" si="208">(J57/234)*602200000000*0.0000028263/(365.2425*24*60)</f>
        <v>10.455358842100875</v>
      </c>
      <c r="M57" s="154">
        <f>L57*Input!P57/100</f>
        <v>0.10110550096014062</v>
      </c>
      <c r="N57" s="148">
        <v>0</v>
      </c>
      <c r="O57" s="152">
        <f>(((G57*$D$4*0.000000001*Input!G57*(238/236))-(N57*0.000000001))/Input!F57)*1000000</f>
        <v>13.712451246858858</v>
      </c>
      <c r="P57" s="148">
        <f>O57*Input!N57/100</f>
        <v>2.114865149700149E-3</v>
      </c>
      <c r="Q57" s="155">
        <f t="shared" ref="Q57:Q63" si="209">(O57/238.05)*602200000000000000*0.00000000015512/(365.2425*24*60)</f>
        <v>10.230848628699531</v>
      </c>
      <c r="R57" s="156">
        <f>Q57*Input!N57/100</f>
        <v>1.5778991536360507E-3</v>
      </c>
      <c r="S57" s="154">
        <f>Input!S57*$G$6/0.000000000155125</f>
        <v>0.99947339047924766</v>
      </c>
      <c r="T57" s="148">
        <f>S57*Input!T57/100</f>
        <v>1.5617676466741616E-3</v>
      </c>
      <c r="U57" s="154">
        <f>S57</f>
        <v>0.99947339047924766</v>
      </c>
      <c r="V57" s="148">
        <f>U57*Input!T57/100</f>
        <v>1.5617676466741616E-3</v>
      </c>
      <c r="W57" s="157">
        <v>0</v>
      </c>
      <c r="X57" s="152">
        <f>((($L$4*0.000000001*Input!G57/Input!W57*(232/229))-(W57*0.000000001))/Input!F57)*1000000000</f>
        <v>0.77670901507387868</v>
      </c>
      <c r="Y57" s="152">
        <f>X57*Input!X57/100</f>
        <v>4.0866420117405284E-3</v>
      </c>
      <c r="Z57" s="152">
        <f t="shared" ref="Z57:Z63" si="210">(X57/232)*6.022E+23*0.000000001*0.000000000049475/(365.2425*24*60)</f>
        <v>1.8965011755637281E-4</v>
      </c>
      <c r="AA57" s="152">
        <f>Z57*Input!X57/100</f>
        <v>9.9784104844422837E-7</v>
      </c>
      <c r="AB57" s="153">
        <v>0</v>
      </c>
      <c r="AC57" s="153">
        <v>0.9</v>
      </c>
      <c r="AD57" s="152">
        <f>(((Input!G57*$L$4*0.000000001*Input!U57*(230/229))-((AB57*0.000000000000001)+(Input!G57*AC57*0.000000000000001)))/Input!F57)*1000000000000</f>
        <v>224.4311542329562</v>
      </c>
      <c r="AE57" s="152">
        <f>AD57*Input!V57/100</f>
        <v>0.50110945266583562</v>
      </c>
      <c r="AF57" s="152">
        <f t="shared" ref="AF57:AF63" si="211">(AD57/230)*602200000000*$D$6/(365.2425*24*60)</f>
        <v>10.231484992069728</v>
      </c>
      <c r="AG57" s="152">
        <f>AF57*Input!V57/100</f>
        <v>2.2844840155359737E-2</v>
      </c>
      <c r="AH57" s="148">
        <f t="shared" ref="AH57:AH63" si="212">AF57/Z57</f>
        <v>53949.267861795321</v>
      </c>
      <c r="AI57" s="157">
        <f t="shared" ref="AI57:AI63" si="213">AH57*SQRT((AG57/AF57)^2+(AA57/Z57)^2)</f>
        <v>308.3548765001396</v>
      </c>
      <c r="AJ57" s="154">
        <f t="shared" ref="AJ57:AJ63" si="214">(U57-1)*1000</f>
        <v>-0.52660952075234135</v>
      </c>
      <c r="AK57" s="157">
        <f t="shared" ref="AK57:AK63" si="215">V57*1000</f>
        <v>1.5617676466741617</v>
      </c>
      <c r="AL57" s="157">
        <f t="shared" ref="AL57:AL63" si="216">AF57/Q57</f>
        <v>1.0000622004482025</v>
      </c>
      <c r="AM57" s="157">
        <f t="shared" ref="AM57:AM63" si="217">AL57*SQRT((R57/Q57)^2+(AG57/AF57)^2)</f>
        <v>2.2382576331312185E-3</v>
      </c>
      <c r="AN57" s="148">
        <f>AF57/Q57</f>
        <v>1.0000622004482025</v>
      </c>
      <c r="AO57" s="152">
        <f t="shared" ref="AO57:AO63" si="218">AN57*SQRT((R57/Q57)^2+(AG57/AF57)^2)</f>
        <v>2.2382576331312185E-3</v>
      </c>
      <c r="AP57" s="148" t="str">
        <f t="shared" ref="AP57:AP63" si="219">ThU_Alter_Kombi(AN57,U57)</f>
        <v>Out of range</v>
      </c>
      <c r="AQ57" s="148" t="e">
        <f t="shared" ref="AQ57:AQ63" si="220">Montealter(AN57,AO57,U57,V57)</f>
        <v>#VALUE!</v>
      </c>
      <c r="AR57" s="148" t="e">
        <f t="shared" ref="AR57:AR63" si="221">(AQ57/AP57)*100</f>
        <v>#VALUE!</v>
      </c>
      <c r="AS57" s="156">
        <f t="shared" ref="AS57:AS63" si="222">Z57/Q57</f>
        <v>1.8537085674825364E-5</v>
      </c>
      <c r="AT57" s="156">
        <f t="shared" ref="AT57:AT63" si="223">AS57*SQRT((Y57/X57)^2+(P57/O57)^2)</f>
        <v>9.7574471993901471E-8</v>
      </c>
      <c r="AU57" s="148">
        <v>0.75</v>
      </c>
      <c r="AV57" s="148">
        <f t="shared" ref="AV57:AV63" si="224">AU57/2</f>
        <v>0.375</v>
      </c>
      <c r="AW57" s="148" t="str">
        <f t="shared" ref="AW57:AW63" si="225">marincorr_age(AN57,U57,AS57,AU57)</f>
        <v>Out of range</v>
      </c>
      <c r="AX57" s="158">
        <f t="shared" ref="AX57:AX63" si="226">marincorr_age_error(AN57, AO57, U57, V57, AS57, AT57, AU57, AV57)</f>
        <v>325.1944411019</v>
      </c>
      <c r="AY57" s="158" t="e">
        <f t="shared" ref="AY57:AY63" si="227">SQRT(((AU57*EXP(-0.0000091577*AW57*1000))/(0.0000091577*(EXP(-0.0000091577*AW57*1000)+(AJ57/1000)*EXP(-(0.0000091577-0.0000028263)*AW57*1000)-AS57*AU57*EXP(-0.0000091577*AW57*1000))))^2*AT57^2+((AS57*EXP(-0.0000091577*AW57*1000))/(0.0000091577*(EXP(-0.0000091577*AW57*1000)+(AJ57/1000)*EXP(-(0.0000091577-0.0000028263)*AW57*1000)-AS57*AU57*EXP(-0.0000091577*AW57*1000))))^2*AV57^2+((0.0000091577/(0.0000091577-0.0000028263))*(EXP(-(0.0000091577-0.0000028263)*AW57*1000)-1)/(0.0000091577*(EXP(-0.0000091577*AW57*1000)+(AJ57/1000)*EXP(-(0.0000091577-0.0000028263)*AW57*1000)-AS57*AU57*EXP(-0.0000091577*AW57*1000))))^2*T57^2+(1/(0.0000091577*(EXP(-0.0000091577*AW57*1000)+(AJ57/1000)*EXP(-(0.0000091577-0.0000028263)*AW57*1000)-AS57*AU57*EXP(-0.0000091577*AW57*1000))))^2*AO57^2)/1000</f>
        <v>#VALUE!</v>
      </c>
      <c r="AZ57" s="148" t="str">
        <f>Input!B57</f>
        <v>Hu1-13</v>
      </c>
      <c r="BA57" s="159">
        <f>Input!E57</f>
        <v>0</v>
      </c>
      <c r="BB57" s="148" t="e">
        <f t="shared" ref="BB57:BB63" si="228">((U57-1)*EXP(0.0000028263*AW57*1000))*1000</f>
        <v>#VALUE!</v>
      </c>
      <c r="BC57" s="154" t="e">
        <f t="shared" ref="BC57:BC63" si="229">SQRT((EXP(0.0000028263*AW57*1000)*V57)^2+((U57-1)*0.0000028263*EXP(0.0000028263*AW57*1000)*AY57*1000)^2)*1000</f>
        <v>#VALUE!</v>
      </c>
      <c r="BD57" s="148" t="e">
        <f t="shared" ref="BD57:BD63" si="230">AW57*1000-58</f>
        <v>#VALUE!</v>
      </c>
      <c r="BE57" s="160" t="e">
        <f t="shared" ref="BE57:BE63" si="231">AY57/2*1000</f>
        <v>#VALUE!</v>
      </c>
      <c r="BF57" s="161" t="e">
        <f t="shared" ref="BF57:BF63" si="232">AY57/AW57*100</f>
        <v>#VALUE!</v>
      </c>
      <c r="BG57" s="162"/>
      <c r="BH57" s="162"/>
      <c r="BI57" s="162"/>
      <c r="BJ57" s="162"/>
      <c r="BK57" s="162"/>
      <c r="BL57" s="162"/>
      <c r="BM57" s="166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</row>
    <row r="58" spans="1:109" ht="15" customHeight="1" x14ac:dyDescent="0.2">
      <c r="A58" s="9" t="str">
        <f>Input!A58</f>
        <v>9368b</v>
      </c>
      <c r="B58" s="9" t="str">
        <f>Input!B58</f>
        <v>LM-AJ15</v>
      </c>
      <c r="C58" s="9">
        <f>Input!O58</f>
        <v>2.3428874156421777</v>
      </c>
      <c r="D58" s="9">
        <f>C58*Input!P58/100</f>
        <v>1.9479871126812928E-2</v>
      </c>
      <c r="E58" s="11">
        <f>Input!M58</f>
        <v>2.6585077870655516</v>
      </c>
      <c r="F58" s="12">
        <f>E58*Input!N58/100</f>
        <v>4.484897263142628E-4</v>
      </c>
      <c r="G58" s="13">
        <f t="shared" si="207"/>
        <v>366.55505368059823</v>
      </c>
      <c r="H58" s="12">
        <f>G58*Input!L58/100</f>
        <v>2.7291003185800113E-2</v>
      </c>
      <c r="I58" s="9">
        <v>0.3</v>
      </c>
      <c r="J58" s="21">
        <f>(((C58*$G$4*0.000000001*Input!G58*(234/233))-(I58*0.000000000000001))/Input!F58)*1000000000000</f>
        <v>132.41418815089429</v>
      </c>
      <c r="K58" s="9">
        <f>J58*Input!P58/100</f>
        <v>1.1009540208034163</v>
      </c>
      <c r="L58" s="14">
        <f t="shared" si="208"/>
        <v>1.8311919714313987</v>
      </c>
      <c r="M58" s="22">
        <f>L58*Input!P58/100</f>
        <v>1.5225393834027122E-2</v>
      </c>
      <c r="N58" s="9">
        <v>5.0000000000000001E-3</v>
      </c>
      <c r="O58" s="21">
        <f>(((G58*$D$4*0.000000001*Input!G58*(238/236))-(N58*0.000000001))/Input!F58)*1000000</f>
        <v>2.0868878042132781</v>
      </c>
      <c r="P58" s="9">
        <f>O58*Input!N58/100</f>
        <v>3.5205755074852748E-4</v>
      </c>
      <c r="Q58" s="23">
        <f t="shared" si="209"/>
        <v>1.5570252791145587</v>
      </c>
      <c r="R58" s="24">
        <f>Q58*Input!N58/100</f>
        <v>2.6266984986538942E-4</v>
      </c>
      <c r="S58" s="65">
        <f>Input!S58*$G$6/0.000000000155125</f>
        <v>1.1631318114328584</v>
      </c>
      <c r="T58" s="9">
        <f>S58*Input!T58/100</f>
        <v>2.1582591025788469E-3</v>
      </c>
      <c r="U58" s="9">
        <f>S58*1/((U57+U59)/2)</f>
        <v>1.163912605757194</v>
      </c>
      <c r="V58" s="9">
        <f>U58*Input!T58/100</f>
        <v>2.1597079121128786E-3</v>
      </c>
      <c r="W58" s="3">
        <v>3.0000000000000001E-3</v>
      </c>
      <c r="X58" s="21">
        <f>((($L$4*0.000000001*Input!G58/Input!W58*(232/229))-(W58*0.000000001))/Input!F58)*1000000000</f>
        <v>40.270550137968527</v>
      </c>
      <c r="Y58" s="21">
        <f>X58*Input!X58/100</f>
        <v>8.5948451927469721E-2</v>
      </c>
      <c r="Z58" s="21">
        <f t="shared" si="210"/>
        <v>9.8329160850528993E-3</v>
      </c>
      <c r="AA58" s="21">
        <f>Z58*Input!X58/100</f>
        <v>2.0986152723208007E-5</v>
      </c>
      <c r="AB58" s="14">
        <v>0.05</v>
      </c>
      <c r="AC58" s="14">
        <v>0.9</v>
      </c>
      <c r="AD58" s="21">
        <f>(((Input!G58*$L$4*0.000000001*Input!U58*(230/229))-((AB58*0.000000000000001)+(Input!G58*AC58*0.000000000000001)))/Input!F58)*1000000000000</f>
        <v>40.030402147158767</v>
      </c>
      <c r="AE58" s="21">
        <f>AD58*Input!V58/100</f>
        <v>0.10976921658284182</v>
      </c>
      <c r="AF58" s="191">
        <f t="shared" si="211"/>
        <v>1.8249269367034606</v>
      </c>
      <c r="AG58" s="21">
        <f>AF58*Input!V58/100</f>
        <v>5.0042165308869469E-3</v>
      </c>
      <c r="AH58" s="9">
        <f t="shared" si="212"/>
        <v>185.5936652889317</v>
      </c>
      <c r="AI58" s="3">
        <f t="shared" si="213"/>
        <v>0.64490789732672393</v>
      </c>
      <c r="AJ58" s="22">
        <f t="shared" si="214"/>
        <v>163.91260575719403</v>
      </c>
      <c r="AK58" s="3">
        <f t="shared" si="215"/>
        <v>2.1597079121128786</v>
      </c>
      <c r="AL58" s="3">
        <f t="shared" si="216"/>
        <v>1.1720599281093567</v>
      </c>
      <c r="AM58" s="3">
        <f t="shared" si="217"/>
        <v>3.2200361432859928E-3</v>
      </c>
      <c r="AN58" s="9">
        <f>AL58*1/((AN57+AN59)/2)</f>
        <v>1.171397312705114</v>
      </c>
      <c r="AO58" s="21">
        <f t="shared" si="218"/>
        <v>3.2182157196885401E-3</v>
      </c>
      <c r="AP58" s="58">
        <f t="shared" si="219"/>
        <v>351.35090000000002</v>
      </c>
      <c r="AQ58" s="58">
        <f t="shared" si="220"/>
        <v>8.1191999999999993</v>
      </c>
      <c r="AR58" s="58">
        <f t="shared" si="221"/>
        <v>2.3108521993255171</v>
      </c>
      <c r="AS58" s="67">
        <f t="shared" si="222"/>
        <v>6.3151936047208127E-3</v>
      </c>
      <c r="AT58" s="67">
        <f t="shared" si="223"/>
        <v>1.3520403117337711E-5</v>
      </c>
      <c r="AU58" s="58">
        <v>0.75</v>
      </c>
      <c r="AV58" s="58">
        <f t="shared" si="224"/>
        <v>0.375</v>
      </c>
      <c r="AW58" s="58">
        <f t="shared" si="225"/>
        <v>350.99169999999998</v>
      </c>
      <c r="AX58" s="57">
        <f t="shared" si="226"/>
        <v>8.0726195699000005</v>
      </c>
      <c r="AY58" s="47">
        <f t="shared" si="227"/>
        <v>8.0466547334526926</v>
      </c>
      <c r="AZ58" s="9" t="str">
        <f>Input!B58</f>
        <v>LM-AJ15</v>
      </c>
      <c r="BA58" s="48">
        <f>Input!E58</f>
        <v>0</v>
      </c>
      <c r="BB58" s="58">
        <f t="shared" si="228"/>
        <v>442.01385855036591</v>
      </c>
      <c r="BC58" s="22">
        <f t="shared" si="229"/>
        <v>11.617623066128838</v>
      </c>
      <c r="BD58" s="9">
        <f t="shared" si="230"/>
        <v>350933.69999999995</v>
      </c>
      <c r="BE58" s="49">
        <f t="shared" si="231"/>
        <v>4023.3273667263461</v>
      </c>
      <c r="BF58" s="89">
        <f t="shared" si="232"/>
        <v>2.2925484373142422</v>
      </c>
      <c r="BG58" s="85"/>
      <c r="BH58" s="85"/>
      <c r="BI58" s="85"/>
      <c r="BJ58" s="85"/>
      <c r="BK58" s="85"/>
      <c r="BL58" s="85"/>
      <c r="BM58" s="90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</row>
    <row r="59" spans="1:109" s="165" customFormat="1" ht="15" customHeight="1" x14ac:dyDescent="0.2">
      <c r="A59" s="148">
        <f>Input!A59</f>
        <v>10368</v>
      </c>
      <c r="B59" s="148" t="str">
        <f>Input!B59</f>
        <v>Hu1-13</v>
      </c>
      <c r="C59" s="148">
        <f>Input!O59</f>
        <v>2.2984615748425443</v>
      </c>
      <c r="D59" s="148">
        <f>C59*Input!P59/100</f>
        <v>1.7411821730192074E-2</v>
      </c>
      <c r="E59" s="149">
        <f>Input!M59</f>
        <v>3.0129671211489972</v>
      </c>
      <c r="F59" s="150">
        <f>E59*Input!N59/100</f>
        <v>2.6348585658874919E-4</v>
      </c>
      <c r="G59" s="151">
        <f t="shared" si="207"/>
        <v>415.42790666402374</v>
      </c>
      <c r="H59" s="150">
        <f>G59*Input!L59/100</f>
        <v>2.1872003273802156E-2</v>
      </c>
      <c r="I59" s="148">
        <v>0</v>
      </c>
      <c r="J59" s="152">
        <f>(((C59*$G$4*0.000000001*Input!G59*(234/233))-(I59*0.000000000000001))/Input!F59)*1000000000000</f>
        <v>752.92736827665215</v>
      </c>
      <c r="K59" s="148">
        <f>J59*Input!P59/100</f>
        <v>5.7037443025837096</v>
      </c>
      <c r="L59" s="153">
        <f t="shared" si="208"/>
        <v>10.412438207059804</v>
      </c>
      <c r="M59" s="154">
        <f>L59*Input!P59/100</f>
        <v>7.8878637703737112E-2</v>
      </c>
      <c r="N59" s="148">
        <v>0</v>
      </c>
      <c r="O59" s="152">
        <f>(((G59*$D$4*0.000000001*Input!G59*(238/236))-(N59*0.000000001))/Input!F59)*1000000</f>
        <v>13.70845650230147</v>
      </c>
      <c r="P59" s="148">
        <f>O59*Input!N59/100</f>
        <v>1.1988130831779801E-3</v>
      </c>
      <c r="Q59" s="155">
        <f t="shared" si="209"/>
        <v>10.227868153061646</v>
      </c>
      <c r="R59" s="156">
        <f>Q59*Input!N59/100</f>
        <v>8.9443345812500422E-4</v>
      </c>
      <c r="S59" s="154">
        <f>Input!S59*$G$6/0.000000000155125</f>
        <v>0.99918493778273088</v>
      </c>
      <c r="T59" s="148">
        <f>S59*Input!T59/100</f>
        <v>1.6153908484808374E-3</v>
      </c>
      <c r="U59" s="154">
        <f>S59</f>
        <v>0.99918493778273088</v>
      </c>
      <c r="V59" s="148">
        <f>U59*Input!T59/100</f>
        <v>1.6153908484808374E-3</v>
      </c>
      <c r="W59" s="157">
        <v>0</v>
      </c>
      <c r="X59" s="152">
        <f>((($L$4*0.000000001*Input!G59/Input!W59*(232/229))-(W59*0.000000001))/Input!F59)*1000000000</f>
        <v>0.78015142702269791</v>
      </c>
      <c r="Y59" s="152">
        <f>X59*Input!X59/100</f>
        <v>4.3768117513071072E-3</v>
      </c>
      <c r="Z59" s="152">
        <f t="shared" si="210"/>
        <v>1.9049065605676466E-4</v>
      </c>
      <c r="AA59" s="152">
        <f>Z59*Input!X59/100</f>
        <v>1.06869219623845E-6</v>
      </c>
      <c r="AB59" s="153">
        <v>0</v>
      </c>
      <c r="AC59" s="153">
        <v>0.9</v>
      </c>
      <c r="AD59" s="152">
        <f>(((Input!G59*$L$4*0.000000001*Input!U59*(230/229))-((AB59*0.000000000000001)+(Input!G59*AC59*0.000000000000001)))/Input!F59)*1000000000000</f>
        <v>224.59167760849567</v>
      </c>
      <c r="AE59" s="152">
        <f>AD59*Input!V59/100</f>
        <v>0.48693710564500842</v>
      </c>
      <c r="AF59" s="152">
        <f t="shared" si="211"/>
        <v>10.238803015778696</v>
      </c>
      <c r="AG59" s="152">
        <f>AF59*Input!V59/100</f>
        <v>2.2198743777423337E-2</v>
      </c>
      <c r="AH59" s="148">
        <f t="shared" si="212"/>
        <v>53749.633854626532</v>
      </c>
      <c r="AI59" s="157">
        <f t="shared" si="213"/>
        <v>323.28109893300683</v>
      </c>
      <c r="AJ59" s="154">
        <f t="shared" si="214"/>
        <v>-0.81506221726912464</v>
      </c>
      <c r="AK59" s="157">
        <f t="shared" si="215"/>
        <v>1.6153908484808375</v>
      </c>
      <c r="AL59" s="157">
        <f t="shared" si="216"/>
        <v>1.0010691243329899</v>
      </c>
      <c r="AM59" s="157">
        <f t="shared" si="217"/>
        <v>2.1721823107920999E-3</v>
      </c>
      <c r="AN59" s="148">
        <f>AF59/Q59</f>
        <v>1.0010691243329899</v>
      </c>
      <c r="AO59" s="152">
        <f t="shared" si="218"/>
        <v>2.1721823107920999E-3</v>
      </c>
      <c r="AP59" s="148" t="str">
        <f t="shared" si="219"/>
        <v>Out of range</v>
      </c>
      <c r="AQ59" s="148" t="e">
        <f t="shared" si="220"/>
        <v>#VALUE!</v>
      </c>
      <c r="AR59" s="148" t="e">
        <f t="shared" si="221"/>
        <v>#VALUE!</v>
      </c>
      <c r="AS59" s="156">
        <f t="shared" si="222"/>
        <v>1.8624668719428352E-5</v>
      </c>
      <c r="AT59" s="156">
        <f t="shared" si="223"/>
        <v>1.0450095826323828E-7</v>
      </c>
      <c r="AU59" s="148">
        <v>0.75</v>
      </c>
      <c r="AV59" s="148">
        <f t="shared" si="224"/>
        <v>0.375</v>
      </c>
      <c r="AW59" s="148" t="str">
        <f t="shared" si="225"/>
        <v>Out of range</v>
      </c>
      <c r="AX59" s="158">
        <f t="shared" si="226"/>
        <v>306.22672639699999</v>
      </c>
      <c r="AY59" s="158" t="e">
        <f t="shared" si="227"/>
        <v>#VALUE!</v>
      </c>
      <c r="AZ59" s="148" t="str">
        <f>Input!B59</f>
        <v>Hu1-13</v>
      </c>
      <c r="BA59" s="159">
        <f>Input!E59</f>
        <v>0</v>
      </c>
      <c r="BB59" s="148" t="e">
        <f t="shared" si="228"/>
        <v>#VALUE!</v>
      </c>
      <c r="BC59" s="154" t="e">
        <f t="shared" si="229"/>
        <v>#VALUE!</v>
      </c>
      <c r="BD59" s="148" t="e">
        <f t="shared" si="230"/>
        <v>#VALUE!</v>
      </c>
      <c r="BE59" s="160" t="e">
        <f t="shared" si="231"/>
        <v>#VALUE!</v>
      </c>
      <c r="BF59" s="161" t="e">
        <f t="shared" si="232"/>
        <v>#VALUE!</v>
      </c>
      <c r="BG59" s="162"/>
      <c r="BH59" s="162"/>
      <c r="BI59" s="162"/>
      <c r="BJ59" s="162"/>
      <c r="BK59" s="162"/>
      <c r="BL59" s="162"/>
      <c r="BM59" s="166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</row>
    <row r="60" spans="1:109" ht="15" customHeight="1" x14ac:dyDescent="0.2">
      <c r="A60" s="9" t="str">
        <f>Input!A60</f>
        <v>9368c</v>
      </c>
      <c r="B60" s="9" t="str">
        <f>Input!B60</f>
        <v>LM-AJ15</v>
      </c>
      <c r="C60" s="9">
        <f>Input!O60</f>
        <v>2.3336256165899556</v>
      </c>
      <c r="D60" s="9">
        <f>C60*Input!P60/100</f>
        <v>2.2013237658975327E-2</v>
      </c>
      <c r="E60" s="11">
        <f>Input!M60</f>
        <v>2.6129927804078283</v>
      </c>
      <c r="F60" s="12">
        <f>E60*Input!N60/100</f>
        <v>3.0409026602162196E-4</v>
      </c>
      <c r="G60" s="13">
        <f t="shared" si="207"/>
        <v>360.27944456263134</v>
      </c>
      <c r="H60" s="12">
        <f>G60*Input!L60/100</f>
        <v>2.4021079842640472E-2</v>
      </c>
      <c r="I60" s="9">
        <v>0.3</v>
      </c>
      <c r="J60" s="21">
        <f>(((C60*$G$4*0.000000001*Input!G60*(234/233))-(I60*0.000000000000001))/Input!F60)*1000000000000</f>
        <v>129.26757522876579</v>
      </c>
      <c r="K60" s="9">
        <f>J60*Input!P60/100</f>
        <v>1.2193891920283533</v>
      </c>
      <c r="L60" s="14">
        <f t="shared" si="208"/>
        <v>1.7876766019633035</v>
      </c>
      <c r="M60" s="22">
        <f>L60*Input!P60/100</f>
        <v>1.6863266162595581E-2</v>
      </c>
      <c r="N60" s="9">
        <v>5.0000000000000001E-3</v>
      </c>
      <c r="O60" s="21">
        <f>(((G60*$D$4*0.000000001*Input!G60*(238/236))-(N60*0.000000001))/Input!F60)*1000000</f>
        <v>2.0103636494201806</v>
      </c>
      <c r="P60" s="9">
        <f>O60*Input!N60/100</f>
        <v>2.3395855569756548E-4</v>
      </c>
      <c r="Q60" s="23">
        <f t="shared" si="209"/>
        <v>1.4999306699864721</v>
      </c>
      <c r="R60" s="24">
        <f>Q60*Input!N60/100</f>
        <v>1.7455628651947018E-4</v>
      </c>
      <c r="S60" s="65">
        <f>Input!S60*$G$6/0.000000000155125</f>
        <v>1.1649389698354899</v>
      </c>
      <c r="T60" s="9">
        <f>S60*Input!T60/100</f>
        <v>2.3049208988182961E-3</v>
      </c>
      <c r="U60" s="9">
        <f>S60*1/((U59+U61)/2)</f>
        <v>1.1657051947215302</v>
      </c>
      <c r="V60" s="9">
        <f>U60*Input!T60/100</f>
        <v>2.3064369333907152E-3</v>
      </c>
      <c r="W60" s="3">
        <v>3.0000000000000001E-3</v>
      </c>
      <c r="X60" s="21">
        <f>((($L$4*0.000000001*Input!G60/Input!W60*(232/229))-(W60*0.000000001))/Input!F60)*1000000000</f>
        <v>27.87956343171172</v>
      </c>
      <c r="Y60" s="21">
        <f>X60*Input!X60/100</f>
        <v>6.7145886442887714E-2</v>
      </c>
      <c r="Z60" s="21">
        <f t="shared" si="210"/>
        <v>6.8073916738838908E-3</v>
      </c>
      <c r="AA60" s="21">
        <f>Z60*Input!X60/100</f>
        <v>1.6395104228459693E-5</v>
      </c>
      <c r="AB60" s="14">
        <v>0.05</v>
      </c>
      <c r="AC60" s="14">
        <v>0.9</v>
      </c>
      <c r="AD60" s="21">
        <f>(((Input!G60*$L$4*0.000000001*Input!U60*(230/229))-((AB60*0.000000000000001)+(Input!G60*AC60*0.000000000000001)))/Input!F60)*1000000000000</f>
        <v>39.606514190068076</v>
      </c>
      <c r="AE60" s="21">
        <f>AD60*Input!V60/100</f>
        <v>0.10044145304155223</v>
      </c>
      <c r="AF60" s="191">
        <f t="shared" si="211"/>
        <v>1.8056025105286937</v>
      </c>
      <c r="AG60" s="21">
        <f>AF60*Input!V60/100</f>
        <v>4.5789775616874332E-3</v>
      </c>
      <c r="AH60" s="9">
        <f t="shared" si="212"/>
        <v>265.24146061049618</v>
      </c>
      <c r="AI60" s="3">
        <f t="shared" si="213"/>
        <v>0.92765257429986814</v>
      </c>
      <c r="AJ60" s="22">
        <f t="shared" si="214"/>
        <v>165.70519472153023</v>
      </c>
      <c r="AK60" s="3">
        <f t="shared" si="215"/>
        <v>2.3064369333907151</v>
      </c>
      <c r="AL60" s="3">
        <f t="shared" si="216"/>
        <v>1.2037906462336545</v>
      </c>
      <c r="AM60" s="3">
        <f t="shared" si="217"/>
        <v>3.0560055418104928E-3</v>
      </c>
      <c r="AN60" s="9">
        <f>AL60*1/((AN59+AN61)/2)</f>
        <v>1.2015100262598581</v>
      </c>
      <c r="AO60" s="21">
        <f t="shared" si="218"/>
        <v>3.0502158413335109E-3</v>
      </c>
      <c r="AP60" s="58">
        <f t="shared" si="219"/>
        <v>419.91230000000002</v>
      </c>
      <c r="AQ60" s="58">
        <f t="shared" si="220"/>
        <v>14.3223</v>
      </c>
      <c r="AR60" s="58">
        <f t="shared" si="221"/>
        <v>3.4107836326775853</v>
      </c>
      <c r="AS60" s="67">
        <f t="shared" si="222"/>
        <v>4.5384708840877875E-3</v>
      </c>
      <c r="AT60" s="67">
        <f t="shared" si="223"/>
        <v>1.0943327963827357E-5</v>
      </c>
      <c r="AU60" s="58">
        <v>0.75</v>
      </c>
      <c r="AV60" s="58">
        <f t="shared" si="224"/>
        <v>0.375</v>
      </c>
      <c r="AW60" s="58">
        <f t="shared" si="225"/>
        <v>419.67110000000002</v>
      </c>
      <c r="AX60" s="57">
        <f t="shared" si="226"/>
        <v>14.9295464477</v>
      </c>
      <c r="AY60" s="47">
        <f t="shared" si="227"/>
        <v>14.401848997863015</v>
      </c>
      <c r="AZ60" s="9" t="str">
        <f>Input!B60</f>
        <v>LM-AJ15</v>
      </c>
      <c r="BA60" s="48">
        <f>Input!E60</f>
        <v>0</v>
      </c>
      <c r="BB60" s="58">
        <f t="shared" si="228"/>
        <v>542.57520581185145</v>
      </c>
      <c r="BC60" s="22">
        <f t="shared" si="229"/>
        <v>23.340494816041858</v>
      </c>
      <c r="BD60" s="9">
        <f t="shared" si="230"/>
        <v>419613.10000000003</v>
      </c>
      <c r="BE60" s="49">
        <f t="shared" si="231"/>
        <v>7200.9244989315075</v>
      </c>
      <c r="BF60" s="89">
        <f t="shared" si="232"/>
        <v>3.4316990133137626</v>
      </c>
      <c r="BG60" s="85"/>
      <c r="BH60" s="85"/>
      <c r="BI60" s="85"/>
      <c r="BJ60" s="85"/>
      <c r="BK60" s="85"/>
      <c r="BL60" s="85"/>
      <c r="BM60" s="90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</row>
    <row r="61" spans="1:109" s="165" customFormat="1" ht="15" customHeight="1" x14ac:dyDescent="0.2">
      <c r="A61" s="148">
        <f>Input!A61</f>
        <v>10368</v>
      </c>
      <c r="B61" s="148" t="str">
        <f>Input!B61</f>
        <v>Hu1-13</v>
      </c>
      <c r="C61" s="148">
        <f>Input!O61</f>
        <v>2.2840168742437288</v>
      </c>
      <c r="D61" s="148">
        <f>C61*Input!P61/100</f>
        <v>1.3641844623789803E-2</v>
      </c>
      <c r="E61" s="149">
        <f>Input!M61</f>
        <v>3.0131897341778702</v>
      </c>
      <c r="F61" s="150">
        <f>E61*Input!N61/100</f>
        <v>2.9828267628610299E-4</v>
      </c>
      <c r="G61" s="151">
        <f t="shared" si="207"/>
        <v>415.45860054844474</v>
      </c>
      <c r="H61" s="150">
        <f>G61*Input!L61/100</f>
        <v>2.7449703401901587E-2</v>
      </c>
      <c r="I61" s="148">
        <v>0</v>
      </c>
      <c r="J61" s="152">
        <f>(((C61*$G$4*0.000000001*Input!G61*(234/233))-(I61*0.000000000000001))/Input!F61)*1000000000000</f>
        <v>748.19559006184522</v>
      </c>
      <c r="K61" s="148">
        <f>J61*Input!P61/100</f>
        <v>4.4687795886832191</v>
      </c>
      <c r="L61" s="153">
        <f t="shared" si="208"/>
        <v>10.347001153836516</v>
      </c>
      <c r="M61" s="154">
        <f>L61*Input!P61/100</f>
        <v>6.1799973395358164E-2</v>
      </c>
      <c r="N61" s="148">
        <v>0</v>
      </c>
      <c r="O61" s="152">
        <f>(((G61*$D$4*0.000000001*Input!G61*(238/236))-(N61*0.000000001))/Input!F61)*1000000</f>
        <v>13.709469351396878</v>
      </c>
      <c r="P61" s="148">
        <f>O61*Input!N61/100</f>
        <v>1.3571323313009709E-3</v>
      </c>
      <c r="Q61" s="155">
        <f t="shared" si="209"/>
        <v>10.228623838941017</v>
      </c>
      <c r="R61" s="156">
        <f>Q61*Input!N61/100</f>
        <v>1.0125553193003995E-3</v>
      </c>
      <c r="S61" s="154">
        <f>Input!S61*$G$6/0.000000000155125</f>
        <v>0.99950045044491032</v>
      </c>
      <c r="T61" s="148">
        <f>S61*Input!T61/100</f>
        <v>1.5522872055084057E-3</v>
      </c>
      <c r="U61" s="154">
        <f>S61</f>
        <v>0.99950045044491032</v>
      </c>
      <c r="V61" s="148">
        <f>U61*Input!T61/100</f>
        <v>1.5522872055084057E-3</v>
      </c>
      <c r="W61" s="157">
        <v>0</v>
      </c>
      <c r="X61" s="152">
        <f>((($L$4*0.000000001*Input!G61/Input!W61*(232/229))-(W61*0.000000001))/Input!F61)*1000000000</f>
        <v>0.77817004851395166</v>
      </c>
      <c r="Y61" s="152">
        <f>X61*Input!X61/100</f>
        <v>2.5430046113318473E-3</v>
      </c>
      <c r="Z61" s="152">
        <f t="shared" si="210"/>
        <v>1.9000686011798353E-4</v>
      </c>
      <c r="AA61" s="152">
        <f>Z61*Input!X61/100</f>
        <v>6.2092896326124072E-7</v>
      </c>
      <c r="AB61" s="153">
        <v>0</v>
      </c>
      <c r="AC61" s="153">
        <v>0.9</v>
      </c>
      <c r="AD61" s="152">
        <f>(((Input!G61*$L$4*0.000000001*Input!U61*(230/229))-((AB61*0.000000000000001)+(Input!G61*AC61*0.000000000000001)))/Input!F61)*1000000000000</f>
        <v>224.98027605990268</v>
      </c>
      <c r="AE61" s="152">
        <f>AD61*Input!V61/100</f>
        <v>0.43378180335840538</v>
      </c>
      <c r="AF61" s="152">
        <f t="shared" si="211"/>
        <v>10.256518645487509</v>
      </c>
      <c r="AG61" s="152">
        <f>AF61*Input!V61/100</f>
        <v>1.9775472019751977E-2</v>
      </c>
      <c r="AH61" s="148">
        <f t="shared" si="212"/>
        <v>53979.728095705541</v>
      </c>
      <c r="AI61" s="157">
        <f t="shared" si="213"/>
        <v>204.81650975893615</v>
      </c>
      <c r="AJ61" s="154">
        <f t="shared" si="214"/>
        <v>-0.49954955508968446</v>
      </c>
      <c r="AK61" s="157">
        <f t="shared" si="215"/>
        <v>1.5522872055084058</v>
      </c>
      <c r="AL61" s="157">
        <f t="shared" si="216"/>
        <v>1.0027271319178142</v>
      </c>
      <c r="AM61" s="157">
        <f t="shared" si="217"/>
        <v>1.9358927931577184E-3</v>
      </c>
      <c r="AN61" s="148">
        <f>AF61/Q61</f>
        <v>1.0027271319178142</v>
      </c>
      <c r="AO61" s="152">
        <f t="shared" si="218"/>
        <v>1.9358927931577184E-3</v>
      </c>
      <c r="AP61" s="148" t="str">
        <f t="shared" si="219"/>
        <v>Out of range</v>
      </c>
      <c r="AQ61" s="148" t="e">
        <f t="shared" si="220"/>
        <v>#VALUE!</v>
      </c>
      <c r="AR61" s="148" t="e">
        <f t="shared" si="221"/>
        <v>#VALUE!</v>
      </c>
      <c r="AS61" s="156">
        <f t="shared" si="222"/>
        <v>1.8575994494451485E-5</v>
      </c>
      <c r="AT61" s="156">
        <f t="shared" si="223"/>
        <v>6.07328798898835E-8</v>
      </c>
      <c r="AU61" s="148">
        <v>0.75</v>
      </c>
      <c r="AV61" s="148">
        <f t="shared" si="224"/>
        <v>0.375</v>
      </c>
      <c r="AW61" s="148" t="str">
        <f t="shared" si="225"/>
        <v>Out of range</v>
      </c>
      <c r="AX61" s="158">
        <f t="shared" si="226"/>
        <v>255.36627125710001</v>
      </c>
      <c r="AY61" s="158" t="e">
        <f t="shared" si="227"/>
        <v>#VALUE!</v>
      </c>
      <c r="AZ61" s="148" t="str">
        <f>Input!B61</f>
        <v>Hu1-13</v>
      </c>
      <c r="BA61" s="159">
        <f>Input!E61</f>
        <v>0</v>
      </c>
      <c r="BB61" s="148" t="e">
        <f t="shared" si="228"/>
        <v>#VALUE!</v>
      </c>
      <c r="BC61" s="154" t="e">
        <f t="shared" si="229"/>
        <v>#VALUE!</v>
      </c>
      <c r="BD61" s="148" t="e">
        <f t="shared" si="230"/>
        <v>#VALUE!</v>
      </c>
      <c r="BE61" s="160" t="e">
        <f t="shared" si="231"/>
        <v>#VALUE!</v>
      </c>
      <c r="BF61" s="161" t="e">
        <f t="shared" si="232"/>
        <v>#VALUE!</v>
      </c>
      <c r="BG61" s="162"/>
      <c r="BH61" s="162"/>
      <c r="BI61" s="162"/>
      <c r="BJ61" s="162"/>
      <c r="BK61" s="162"/>
      <c r="BL61" s="162"/>
      <c r="BM61" s="166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</row>
    <row r="62" spans="1:109" ht="15" customHeight="1" x14ac:dyDescent="0.2">
      <c r="A62" s="9" t="str">
        <f>Input!A62</f>
        <v>9368d</v>
      </c>
      <c r="B62" s="9" t="str">
        <f>Input!B62</f>
        <v>LM-AJ15</v>
      </c>
      <c r="C62" s="9">
        <f>Input!O62</f>
        <v>1.9557199171399213</v>
      </c>
      <c r="D62" s="9">
        <f>C62*Input!P62/100</f>
        <v>2.2343585562872165E-2</v>
      </c>
      <c r="E62" s="11">
        <f>Input!M62</f>
        <v>2.2131809309262991</v>
      </c>
      <c r="F62" s="12">
        <f>E62*Input!N62/100</f>
        <v>2.3038200039162668E-4</v>
      </c>
      <c r="G62" s="13">
        <f t="shared" si="207"/>
        <v>305.1533867561181</v>
      </c>
      <c r="H62" s="12">
        <f>G62*Input!L62/100</f>
        <v>1.9880280577078718E-2</v>
      </c>
      <c r="I62" s="9">
        <v>0.3</v>
      </c>
      <c r="J62" s="21">
        <f>(((C62*$G$4*0.000000001*Input!G62*(234/233))-(I62*0.000000000000001))/Input!F62)*1000000000000</f>
        <v>130.31187496610102</v>
      </c>
      <c r="K62" s="9">
        <f>J62*Input!P62/100</f>
        <v>1.4887788903952066</v>
      </c>
      <c r="L62" s="14">
        <f t="shared" si="208"/>
        <v>1.8021185082384605</v>
      </c>
      <c r="M62" s="22">
        <f>L62*Input!P62/100</f>
        <v>2.058872987403379E-2</v>
      </c>
      <c r="N62" s="9">
        <v>5.0000000000000001E-3</v>
      </c>
      <c r="O62" s="21">
        <f>(((G62*$D$4*0.000000001*Input!G62*(238/236))-(N62*0.000000001))/Input!F62)*1000000</f>
        <v>2.0481998585136734</v>
      </c>
      <c r="P62" s="9">
        <f>O62*Input!N62/100</f>
        <v>2.1320822622881188E-4</v>
      </c>
      <c r="Q62" s="23">
        <f t="shared" si="209"/>
        <v>1.5281602345588912</v>
      </c>
      <c r="R62" s="24">
        <f>Q62*Input!N62/100</f>
        <v>1.5907448272169247E-4</v>
      </c>
      <c r="S62" s="65">
        <f>Input!S62*$G$6/0.000000000155125</f>
        <v>1.1648525681398278</v>
      </c>
      <c r="T62" s="9">
        <f>S62*Input!T62/100</f>
        <v>1.9694828730107182E-3</v>
      </c>
      <c r="U62" s="9">
        <f>S62*1/((U61+U63)/2)</f>
        <v>1.1643626953771358</v>
      </c>
      <c r="V62" s="9">
        <f>U62*Input!T62/100</f>
        <v>1.9686546171073837E-3</v>
      </c>
      <c r="W62" s="3">
        <v>3.0000000000000001E-3</v>
      </c>
      <c r="X62" s="21">
        <f>((($L$4*0.000000001*Input!G62/Input!W62*(232/229))-(W62*0.000000001))/Input!F62)*1000000000</f>
        <v>30.564876335506092</v>
      </c>
      <c r="Y62" s="21">
        <f>X62*Input!X62/100</f>
        <v>6.3725391826827807E-2</v>
      </c>
      <c r="Z62" s="21">
        <f t="shared" si="210"/>
        <v>7.4630682503065374E-3</v>
      </c>
      <c r="AA62" s="21">
        <f>Z62*Input!X62/100</f>
        <v>1.5559917313608446E-5</v>
      </c>
      <c r="AB62" s="14">
        <v>0.05</v>
      </c>
      <c r="AC62" s="14">
        <v>0.9</v>
      </c>
      <c r="AD62" s="21">
        <f>(((Input!G62*$L$4*0.000000001*Input!U62*(230/229))-((AB62*0.000000000000001)+(Input!G62*AC62*0.000000000000001)))/Input!F62)*1000000000000</f>
        <v>38.712366531987563</v>
      </c>
      <c r="AE62" s="21">
        <f>AD62*Input!V62/100</f>
        <v>9.816030956375954E-2</v>
      </c>
      <c r="AF62" s="191">
        <f t="shared" si="211"/>
        <v>1.7648396388337546</v>
      </c>
      <c r="AG62" s="21">
        <f>AF62*Input!V62/100</f>
        <v>4.4749835982042354E-3</v>
      </c>
      <c r="AH62" s="9">
        <f t="shared" si="212"/>
        <v>236.4764168894296</v>
      </c>
      <c r="AI62" s="3">
        <f t="shared" si="213"/>
        <v>0.77628871649928555</v>
      </c>
      <c r="AJ62" s="22">
        <f t="shared" si="214"/>
        <v>164.36269537713576</v>
      </c>
      <c r="AK62" s="3">
        <f t="shared" si="215"/>
        <v>1.9686546171073838</v>
      </c>
      <c r="AL62" s="3">
        <f t="shared" si="216"/>
        <v>1.1548786566502836</v>
      </c>
      <c r="AM62" s="3">
        <f t="shared" si="217"/>
        <v>2.9308137148900651E-3</v>
      </c>
      <c r="AN62" s="9">
        <f>AL62*1/((AN61+AN63)/2)</f>
        <v>1.1542256576897378</v>
      </c>
      <c r="AO62" s="21">
        <f t="shared" si="218"/>
        <v>2.9291565552409925E-3</v>
      </c>
      <c r="AP62" s="58">
        <f t="shared" si="219"/>
        <v>321.77550000000002</v>
      </c>
      <c r="AQ62" s="58">
        <f t="shared" si="220"/>
        <v>5.6970000000000001</v>
      </c>
      <c r="AR62" s="58">
        <f t="shared" si="221"/>
        <v>1.7704890521497132</v>
      </c>
      <c r="AS62" s="67">
        <f t="shared" si="222"/>
        <v>4.8836948387554254E-3</v>
      </c>
      <c r="AT62" s="67">
        <f t="shared" si="223"/>
        <v>1.019480719089076E-5</v>
      </c>
      <c r="AU62" s="58">
        <v>0.75</v>
      </c>
      <c r="AV62" s="58">
        <f t="shared" si="224"/>
        <v>0.375</v>
      </c>
      <c r="AW62" s="58">
        <f t="shared" si="225"/>
        <v>321.49110000000002</v>
      </c>
      <c r="AX62" s="57">
        <f t="shared" si="226"/>
        <v>5.6174672179999998</v>
      </c>
      <c r="AY62" s="47">
        <f t="shared" si="227"/>
        <v>5.6678784625979208</v>
      </c>
      <c r="AZ62" s="9" t="str">
        <f>Input!B62</f>
        <v>LM-AJ15</v>
      </c>
      <c r="BA62" s="48">
        <f>Input!E62</f>
        <v>0</v>
      </c>
      <c r="BB62" s="58">
        <f t="shared" si="228"/>
        <v>407.77103943880525</v>
      </c>
      <c r="BC62" s="22">
        <f t="shared" si="229"/>
        <v>8.1561642429622232</v>
      </c>
      <c r="BD62" s="9">
        <f t="shared" si="230"/>
        <v>321433.10000000003</v>
      </c>
      <c r="BE62" s="49">
        <f t="shared" si="231"/>
        <v>2833.9392312989603</v>
      </c>
      <c r="BF62" s="89">
        <f t="shared" si="232"/>
        <v>1.7629970044576413</v>
      </c>
      <c r="BG62" s="85"/>
      <c r="BH62" s="85"/>
      <c r="BI62" s="85"/>
      <c r="BJ62" s="85"/>
      <c r="BK62" s="85"/>
      <c r="BL62" s="85"/>
      <c r="BM62" s="90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</row>
    <row r="63" spans="1:109" s="165" customFormat="1" ht="15" customHeight="1" x14ac:dyDescent="0.2">
      <c r="A63" s="148">
        <f>Input!A63</f>
        <v>10368</v>
      </c>
      <c r="B63" s="148" t="str">
        <f>Input!B63</f>
        <v>Hu1-13</v>
      </c>
      <c r="C63" s="148">
        <f>Input!O63</f>
        <v>2.2976809197213783</v>
      </c>
      <c r="D63" s="148">
        <f>C63*Input!P63/100</f>
        <v>2.1048450636330748E-2</v>
      </c>
      <c r="E63" s="149">
        <f>Input!M63</f>
        <v>3.0134390936823534</v>
      </c>
      <c r="F63" s="150">
        <f>E63*Input!N63/100</f>
        <v>2.6764607552534733E-4</v>
      </c>
      <c r="G63" s="151">
        <f t="shared" si="207"/>
        <v>415.4929822369229</v>
      </c>
      <c r="H63" s="150">
        <f>G63*Input!L63/100</f>
        <v>2.0598141117301526E-2</v>
      </c>
      <c r="I63" s="148">
        <v>0</v>
      </c>
      <c r="J63" s="152">
        <f>(((C63*$G$4*0.000000001*Input!G63*(234/233))-(I63*0.000000000000001))/Input!F63)*1000000000000</f>
        <v>752.67164218040352</v>
      </c>
      <c r="K63" s="148">
        <f>J63*Input!P63/100</f>
        <v>6.8950269682011935</v>
      </c>
      <c r="L63" s="153">
        <f t="shared" si="208"/>
        <v>10.408901701033709</v>
      </c>
      <c r="M63" s="154">
        <f>L63*Input!P63/100</f>
        <v>9.5353211036454388E-2</v>
      </c>
      <c r="N63" s="148">
        <v>0</v>
      </c>
      <c r="O63" s="152">
        <f>(((G63*$D$4*0.000000001*Input!G63*(238/236))-(N63*0.000000001))/Input!F63)*1000000</f>
        <v>13.710603892128059</v>
      </c>
      <c r="P63" s="148">
        <f>O63*Input!N63/100</f>
        <v>1.2177413283394004E-3</v>
      </c>
      <c r="Q63" s="155">
        <f t="shared" si="209"/>
        <v>10.229470318850034</v>
      </c>
      <c r="R63" s="156">
        <f>Q63*Input!N63/100</f>
        <v>9.0855580631550494E-4</v>
      </c>
      <c r="S63" s="154">
        <f>Input!S63*$G$6/0.000000000155125</f>
        <v>1.0013409931441657</v>
      </c>
      <c r="T63" s="148">
        <f>S63*Input!T63/100</f>
        <v>1.4821256501713544E-3</v>
      </c>
      <c r="U63" s="154">
        <f>S63</f>
        <v>1.0013409931441657</v>
      </c>
      <c r="V63" s="148">
        <f>U63*Input!T63/100</f>
        <v>1.4821256501713544E-3</v>
      </c>
      <c r="W63" s="157">
        <v>0</v>
      </c>
      <c r="X63" s="152">
        <f>((($L$4*0.000000001*Input!G63/Input!W63*(232/229))-(W63*0.000000001))/Input!F63)*1000000000</f>
        <v>0.77167729177701294</v>
      </c>
      <c r="Y63" s="152">
        <f>X63*Input!X63/100</f>
        <v>2.9181737531446162E-3</v>
      </c>
      <c r="Z63" s="152">
        <f t="shared" si="210"/>
        <v>1.884215146996505E-4</v>
      </c>
      <c r="AA63" s="152">
        <f>Z63*Input!X63/100</f>
        <v>7.1253453300159895E-7</v>
      </c>
      <c r="AB63" s="153">
        <v>0</v>
      </c>
      <c r="AC63" s="153">
        <v>0.9</v>
      </c>
      <c r="AD63" s="152">
        <f>(((Input!G63*$L$4*0.000000001*Input!U63*(230/229))-((AB63*0.000000000000001)+(Input!G63*AC63*0.000000000000001)))/Input!F63)*1000000000000</f>
        <v>224.02892104755281</v>
      </c>
      <c r="AE63" s="152">
        <f>AD63*Input!V63/100</f>
        <v>0.46638353450812331</v>
      </c>
      <c r="AF63" s="152">
        <f t="shared" si="211"/>
        <v>10.21314777496708</v>
      </c>
      <c r="AG63" s="152">
        <f>AF63*Input!V63/100</f>
        <v>2.1261736812685301E-2</v>
      </c>
      <c r="AH63" s="148">
        <f t="shared" si="212"/>
        <v>54203.723981558804</v>
      </c>
      <c r="AI63" s="157">
        <f t="shared" si="213"/>
        <v>233.98424490528251</v>
      </c>
      <c r="AJ63" s="154">
        <f t="shared" si="214"/>
        <v>1.3409931441656919</v>
      </c>
      <c r="AK63" s="157">
        <f t="shared" si="215"/>
        <v>1.4821256501713544</v>
      </c>
      <c r="AL63" s="157">
        <f t="shared" si="216"/>
        <v>0.9984043607954094</v>
      </c>
      <c r="AM63" s="157">
        <f t="shared" si="217"/>
        <v>2.0803695244708911E-3</v>
      </c>
      <c r="AN63" s="148">
        <f>AF63/Q63</f>
        <v>0.9984043607954094</v>
      </c>
      <c r="AO63" s="152">
        <f t="shared" si="218"/>
        <v>2.0803695244708911E-3</v>
      </c>
      <c r="AP63" s="148">
        <f t="shared" si="219"/>
        <v>617.62599999999998</v>
      </c>
      <c r="AQ63" s="148" t="e">
        <f t="shared" si="220"/>
        <v>#VALUE!</v>
      </c>
      <c r="AR63" s="148" t="e">
        <f t="shared" si="221"/>
        <v>#VALUE!</v>
      </c>
      <c r="AS63" s="156">
        <f t="shared" si="222"/>
        <v>1.8419479095847485E-5</v>
      </c>
      <c r="AT63" s="156">
        <f t="shared" si="223"/>
        <v>6.9674285235265619E-8</v>
      </c>
      <c r="AU63" s="148">
        <v>0.75</v>
      </c>
      <c r="AV63" s="148">
        <f t="shared" si="224"/>
        <v>0.375</v>
      </c>
      <c r="AW63" s="148">
        <f t="shared" si="225"/>
        <v>617.62450000000001</v>
      </c>
      <c r="AX63" s="158">
        <f t="shared" si="226"/>
        <v>223.40799084</v>
      </c>
      <c r="AY63" s="158">
        <f t="shared" si="227"/>
        <v>91.634975333946286</v>
      </c>
      <c r="AZ63" s="148" t="str">
        <f>Input!B63</f>
        <v>Hu1-13</v>
      </c>
      <c r="BA63" s="159">
        <f>Input!E63</f>
        <v>0</v>
      </c>
      <c r="BB63" s="148">
        <f t="shared" si="228"/>
        <v>7.6829425334646766</v>
      </c>
      <c r="BC63" s="154">
        <f t="shared" si="229"/>
        <v>8.7215467405465308</v>
      </c>
      <c r="BD63" s="148">
        <f t="shared" si="230"/>
        <v>617566.5</v>
      </c>
      <c r="BE63" s="160">
        <f t="shared" si="231"/>
        <v>45817.487666973146</v>
      </c>
      <c r="BF63" s="161">
        <f t="shared" si="232"/>
        <v>14.836680755693191</v>
      </c>
      <c r="BG63" s="162"/>
      <c r="BH63" s="162"/>
      <c r="BI63" s="162"/>
      <c r="BJ63" s="162"/>
      <c r="BK63" s="162"/>
      <c r="BL63" s="162"/>
      <c r="BM63" s="166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</row>
    <row r="64" spans="1:109" s="76" customFormat="1" ht="15" customHeight="1" x14ac:dyDescent="0.2">
      <c r="A64" s="58"/>
      <c r="B64" s="58"/>
      <c r="C64" s="58"/>
      <c r="D64" s="58"/>
      <c r="E64" s="60"/>
      <c r="F64" s="61"/>
      <c r="G64" s="59"/>
      <c r="H64" s="61"/>
      <c r="I64" s="58"/>
      <c r="J64" s="63"/>
      <c r="K64" s="58"/>
      <c r="L64" s="64"/>
      <c r="M64" s="65"/>
      <c r="N64" s="58"/>
      <c r="O64" s="63"/>
      <c r="P64" s="58"/>
      <c r="Q64" s="66"/>
      <c r="R64" s="67"/>
      <c r="S64" s="65"/>
      <c r="T64" s="58"/>
      <c r="U64" s="58"/>
      <c r="V64" s="58"/>
      <c r="W64" s="68"/>
      <c r="X64" s="63"/>
      <c r="Y64" s="63"/>
      <c r="Z64" s="63"/>
      <c r="AA64" s="63"/>
      <c r="AB64" s="64"/>
      <c r="AC64" s="64"/>
      <c r="AD64" s="63"/>
      <c r="AE64" s="63"/>
      <c r="AF64" s="63"/>
      <c r="AG64" s="63"/>
      <c r="AH64" s="58"/>
      <c r="AI64" s="68"/>
      <c r="AJ64" s="65"/>
      <c r="AK64" s="68"/>
      <c r="AL64" s="68"/>
      <c r="AM64" s="68"/>
      <c r="AN64" s="58"/>
      <c r="AO64" s="63"/>
      <c r="AP64" s="58"/>
      <c r="AQ64" s="58"/>
      <c r="AR64" s="58"/>
      <c r="AS64" s="67"/>
      <c r="AT64" s="67"/>
      <c r="AU64" s="58"/>
      <c r="AV64" s="58"/>
      <c r="AW64" s="58"/>
      <c r="AX64" s="57"/>
      <c r="AY64" s="57"/>
      <c r="AZ64" s="58"/>
      <c r="BA64" s="69"/>
      <c r="BB64" s="58"/>
      <c r="BC64" s="65"/>
      <c r="BD64" s="58"/>
      <c r="BE64" s="62"/>
      <c r="BF64" s="74"/>
      <c r="BG64" s="75"/>
      <c r="BH64" s="75"/>
      <c r="BI64" s="75"/>
      <c r="BJ64" s="75"/>
      <c r="BK64" s="75"/>
      <c r="BL64" s="75"/>
      <c r="BM64" s="103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</row>
    <row r="65" spans="1:109" s="165" customFormat="1" ht="15" customHeight="1" x14ac:dyDescent="0.2">
      <c r="A65" s="148">
        <f>Input!A65</f>
        <v>10368</v>
      </c>
      <c r="B65" s="148" t="str">
        <f>Input!B65</f>
        <v>Hu1-13</v>
      </c>
      <c r="C65" s="148">
        <f>Input!O65</f>
        <v>2.2838022181719091</v>
      </c>
      <c r="D65" s="148">
        <f>C65*Input!P65/100</f>
        <v>2.4224165459656648E-2</v>
      </c>
      <c r="E65" s="149">
        <f>Input!M65</f>
        <v>3.0135631639885774</v>
      </c>
      <c r="F65" s="150">
        <f>E65*Input!N65/100</f>
        <v>3.9795737822675731E-4</v>
      </c>
      <c r="G65" s="151">
        <f t="shared" ref="G65:G67" si="233">E65*137.88</f>
        <v>415.51008905074502</v>
      </c>
      <c r="H65" s="150">
        <f>G65*Input!L65/100</f>
        <v>2.7675624454137498E-2</v>
      </c>
      <c r="I65" s="148">
        <v>0</v>
      </c>
      <c r="J65" s="152">
        <f>(((C65*$G$4*0.000000001*Input!G65*(234/233))-(I65*0.000000000000001))/Input!F65)*1000000000000</f>
        <v>748.12527327560497</v>
      </c>
      <c r="K65" s="148">
        <f>J65*Input!P65/100</f>
        <v>7.9353239348745328</v>
      </c>
      <c r="L65" s="153">
        <f t="shared" ref="L65:L67" si="234">(J65/234)*602200000000*0.0000028263/(365.2425*24*60)</f>
        <v>10.34602872379546</v>
      </c>
      <c r="M65" s="154">
        <f>L65*Input!P65/100</f>
        <v>0.10973976190293561</v>
      </c>
      <c r="N65" s="148">
        <v>0</v>
      </c>
      <c r="O65" s="152">
        <f>(((G65*$D$4*0.000000001*Input!G65*(238/236))-(N65*0.000000001))/Input!F65)*1000000</f>
        <v>13.71116838962428</v>
      </c>
      <c r="P65" s="148">
        <f>O65*Input!N65/100</f>
        <v>1.8106342319165508E-3</v>
      </c>
      <c r="Q65" s="155">
        <f t="shared" ref="Q65:Q67" si="235">(O65/238.05)*602200000000000000*0.00000000015512/(365.2425*24*60)</f>
        <v>10.229891489968978</v>
      </c>
      <c r="R65" s="156">
        <f>Q65*Input!N65/100</f>
        <v>1.3509127153996834E-3</v>
      </c>
      <c r="S65" s="154">
        <f>Input!S65*$G$6/0.000000000155125</f>
        <v>1.0000464647616707</v>
      </c>
      <c r="T65" s="148">
        <f>S65*Input!T65/100</f>
        <v>1.5842657886030358E-3</v>
      </c>
      <c r="U65" s="154">
        <f>S65</f>
        <v>1.0000464647616707</v>
      </c>
      <c r="V65" s="148">
        <f>U65*Input!T65/100</f>
        <v>1.5842657886030358E-3</v>
      </c>
      <c r="W65" s="157">
        <v>0</v>
      </c>
      <c r="X65" s="152">
        <f>((($L$4*0.000000001*Input!G65/Input!W65*(232/229))-(W65*0.000000001))/Input!F65)*1000000000</f>
        <v>0.85255165155040868</v>
      </c>
      <c r="Y65" s="152">
        <f>X65*Input!X65/100</f>
        <v>5.318661536316608E-3</v>
      </c>
      <c r="Z65" s="152">
        <f t="shared" ref="Z65:Z67" si="236">(X65/232)*6.022E+23*0.000000001*0.000000000049475/(365.2425*24*60)</f>
        <v>2.0816871930350332E-4</v>
      </c>
      <c r="AA65" s="152">
        <f>Z65*Input!X65/100</f>
        <v>1.2986649646509629E-6</v>
      </c>
      <c r="AB65" s="153">
        <v>0</v>
      </c>
      <c r="AC65" s="153">
        <v>0.9</v>
      </c>
      <c r="AD65" s="152">
        <f>(((Input!G65*$L$4*0.000000001*Input!U65*(230/229))-((AB65*0.000000000000001)+(Input!G65*AC65*0.000000000000001)))/Input!F65)*1000000000000</f>
        <v>224.54224705481343</v>
      </c>
      <c r="AE65" s="152">
        <f>AD65*Input!V65/100</f>
        <v>0.62717334273739089</v>
      </c>
      <c r="AF65" s="152">
        <f t="shared" ref="AF65:AF67" si="237">(AD65/230)*602200000000*$D$6/(365.2425*24*60)</f>
        <v>10.236549549811023</v>
      </c>
      <c r="AG65" s="152">
        <f>AF65*Input!V65/100</f>
        <v>2.859190679464739E-2</v>
      </c>
      <c r="AH65" s="148">
        <f t="shared" ref="AH65:AH67" si="238">AF65/Z65</f>
        <v>49174.292775882735</v>
      </c>
      <c r="AI65" s="157">
        <f t="shared" ref="AI65:AI67" si="239">AH65*SQRT((AG65/AF65)^2+(AA65/Z65)^2)</f>
        <v>336.11865971049059</v>
      </c>
      <c r="AJ65" s="154">
        <f t="shared" ref="AJ65:AJ67" si="240">(U65-1)*1000</f>
        <v>4.6464761670694799E-2</v>
      </c>
      <c r="AK65" s="157">
        <f t="shared" ref="AK65:AK67" si="241">V65*1000</f>
        <v>1.5842657886030358</v>
      </c>
      <c r="AL65" s="157">
        <f t="shared" ref="AL65:AL67" si="242">AF65/Q65</f>
        <v>1.0006508436427282</v>
      </c>
      <c r="AM65" s="157">
        <f t="shared" ref="AM65:AM67" si="243">AL65*SQRT((R65/Q65)^2+(AG65/AF65)^2)</f>
        <v>2.7980594473710658E-3</v>
      </c>
      <c r="AN65" s="148">
        <f>AF65/Q65</f>
        <v>1.0006508436427282</v>
      </c>
      <c r="AO65" s="152">
        <f t="shared" ref="AO65:AO67" si="244">AN65*SQRT((R65/Q65)^2+(AG65/AF65)^2)</f>
        <v>2.7980594473710658E-3</v>
      </c>
      <c r="AP65" s="148" t="str">
        <f t="shared" ref="AP65:AP67" si="245">ThU_Alter_Kombi(AN65,U65)</f>
        <v>Out of range</v>
      </c>
      <c r="AQ65" s="148" t="e">
        <f t="shared" ref="AQ65:AQ67" si="246">Montealter(AN65,AO65,U65,V65)</f>
        <v>#VALUE!</v>
      </c>
      <c r="AR65" s="148" t="e">
        <f t="shared" ref="AR65:AR67" si="247">(AQ65/AP65)*100</f>
        <v>#VALUE!</v>
      </c>
      <c r="AS65" s="156">
        <f t="shared" ref="AS65:AS67" si="248">Z65/Q65</f>
        <v>2.034906426012683E-5</v>
      </c>
      <c r="AT65" s="156">
        <f t="shared" ref="AT65:AT67" si="249">AS65*SQRT((Y65/X65)^2+(P65/O65)^2)</f>
        <v>1.2697650625031009E-7</v>
      </c>
      <c r="AU65" s="148">
        <v>0.75</v>
      </c>
      <c r="AV65" s="148">
        <f t="shared" ref="AV65:AV67" si="250">AU65/2</f>
        <v>0.375</v>
      </c>
      <c r="AW65" s="148" t="str">
        <f t="shared" ref="AW65:AW67" si="251">marincorr_age(AN65,U65,AS65,AU65)</f>
        <v>Out of range</v>
      </c>
      <c r="AX65" s="158">
        <f t="shared" ref="AX65:AX67" si="252">marincorr_age_error(AN65, AO65, U65, V65, AS65, AT65, AU65, AV65)</f>
        <v>347.86064714669999</v>
      </c>
      <c r="AY65" s="158" t="e">
        <f t="shared" ref="AY65:AY67" si="253">SQRT(((AU65*EXP(-0.0000091577*AW65*1000))/(0.0000091577*(EXP(-0.0000091577*AW65*1000)+(AJ65/1000)*EXP(-(0.0000091577-0.0000028263)*AW65*1000)-AS65*AU65*EXP(-0.0000091577*AW65*1000))))^2*AT65^2+((AS65*EXP(-0.0000091577*AW65*1000))/(0.0000091577*(EXP(-0.0000091577*AW65*1000)+(AJ65/1000)*EXP(-(0.0000091577-0.0000028263)*AW65*1000)-AS65*AU65*EXP(-0.0000091577*AW65*1000))))^2*AV65^2+((0.0000091577/(0.0000091577-0.0000028263))*(EXP(-(0.0000091577-0.0000028263)*AW65*1000)-1)/(0.0000091577*(EXP(-0.0000091577*AW65*1000)+(AJ65/1000)*EXP(-(0.0000091577-0.0000028263)*AW65*1000)-AS65*AU65*EXP(-0.0000091577*AW65*1000))))^2*T65^2+(1/(0.0000091577*(EXP(-0.0000091577*AW65*1000)+(AJ65/1000)*EXP(-(0.0000091577-0.0000028263)*AW65*1000)-AS65*AU65*EXP(-0.0000091577*AW65*1000))))^2*AO65^2)/1000</f>
        <v>#VALUE!</v>
      </c>
      <c r="AZ65" s="148" t="str">
        <f>Input!B65</f>
        <v>Hu1-13</v>
      </c>
      <c r="BA65" s="159">
        <f>Input!E65</f>
        <v>0</v>
      </c>
      <c r="BB65" s="148" t="e">
        <f t="shared" ref="BB65:BB67" si="254">((U65-1)*EXP(0.0000028263*AW65*1000))*1000</f>
        <v>#VALUE!</v>
      </c>
      <c r="BC65" s="154" t="e">
        <f t="shared" ref="BC65:BC67" si="255">SQRT((EXP(0.0000028263*AW65*1000)*V65)^2+((U65-1)*0.0000028263*EXP(0.0000028263*AW65*1000)*AY65*1000)^2)*1000</f>
        <v>#VALUE!</v>
      </c>
      <c r="BD65" s="148" t="e">
        <f t="shared" ref="BD65:BD67" si="256">AW65*1000-58</f>
        <v>#VALUE!</v>
      </c>
      <c r="BE65" s="160" t="e">
        <f t="shared" ref="BE65:BE67" si="257">AY65/2*1000</f>
        <v>#VALUE!</v>
      </c>
      <c r="BF65" s="161" t="e">
        <f t="shared" ref="BF65:BF67" si="258">AY65/AW65*100</f>
        <v>#VALUE!</v>
      </c>
      <c r="BG65" s="162"/>
      <c r="BH65" s="162"/>
      <c r="BI65" s="162"/>
      <c r="BJ65" s="162"/>
      <c r="BK65" s="162"/>
      <c r="BL65" s="162"/>
      <c r="BM65" s="166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</row>
    <row r="66" spans="1:109" ht="15" customHeight="1" x14ac:dyDescent="0.2">
      <c r="A66" s="9">
        <f>Input!A66</f>
        <v>10649</v>
      </c>
      <c r="B66" s="9" t="str">
        <f>Input!B66</f>
        <v>B1 H2O</v>
      </c>
      <c r="C66" s="9">
        <f>Input!O66</f>
        <v>0.71354351959806939</v>
      </c>
      <c r="D66" s="9">
        <f>C66*Input!P66/100</f>
        <v>1.8756388956619185E-3</v>
      </c>
      <c r="E66" s="11">
        <f>Input!M66</f>
        <v>0.57377885888550006</v>
      </c>
      <c r="F66" s="12">
        <f>E66*Input!N66/100</f>
        <v>3.8967079922997658E-5</v>
      </c>
      <c r="G66" s="13">
        <f t="shared" si="233"/>
        <v>79.112629063132744</v>
      </c>
      <c r="H66" s="12">
        <f>G66*Input!L66/100</f>
        <v>6.2638627105961707E-3</v>
      </c>
      <c r="I66" s="9">
        <v>0.3</v>
      </c>
      <c r="J66" s="21">
        <f>(((C66*$G$4*0.000000001*Input!G66*(234/233))-(I66*0.000000000000001))/Input!F66)*1000000000000</f>
        <v>7.3909756949011224E-2</v>
      </c>
      <c r="K66" s="9">
        <f>J66*Input!P66/100</f>
        <v>1.9428109301668345E-4</v>
      </c>
      <c r="L66" s="14">
        <f t="shared" si="234"/>
        <v>1.022118214259967E-3</v>
      </c>
      <c r="M66" s="22">
        <f>L66*Input!P66/100</f>
        <v>2.6867662952224559E-6</v>
      </c>
      <c r="N66" s="9">
        <v>5.0000000000000001E-3</v>
      </c>
      <c r="O66" s="21">
        <f>(((G66*$D$4*0.000000001*Input!G66*(238/236))-(N66*0.000000001))/Input!F66)*1000000</f>
        <v>8.2543172628416796E-4</v>
      </c>
      <c r="P66" s="9">
        <f>O66*Input!N66/100</f>
        <v>5.6057597018421509E-8</v>
      </c>
      <c r="Q66" s="23">
        <f t="shared" si="235"/>
        <v>6.1585393398382732E-4</v>
      </c>
      <c r="R66" s="24">
        <f>Q66*Input!N66/100</f>
        <v>4.1824527158518454E-8</v>
      </c>
      <c r="S66" s="65">
        <f>Input!S66*$G$6/0.000000000155125</f>
        <v>1.6634806978189152</v>
      </c>
      <c r="T66" s="9">
        <f>S66*Input!T66/100</f>
        <v>8.9763925523609028E-4</v>
      </c>
      <c r="U66" s="9">
        <f>S66*1/((U65+U67)/2)</f>
        <v>1.6634034081759921</v>
      </c>
      <c r="V66" s="9">
        <f>U66*Input!T66/100</f>
        <v>8.9759754857991921E-4</v>
      </c>
      <c r="W66" s="3">
        <v>3.0000000000000001E-3</v>
      </c>
      <c r="X66" s="21">
        <f>((($L$4*0.000000001*Input!G66/Input!W66*(232/229))-(W66*0.000000001))/Input!F66)*1000000000</f>
        <v>1.8808156828876457E-2</v>
      </c>
      <c r="Y66" s="21">
        <f>X66*Input!X66/100</f>
        <v>2.6540160881299886E-5</v>
      </c>
      <c r="Z66" s="21">
        <f t="shared" si="236"/>
        <v>4.5924137410402451E-6</v>
      </c>
      <c r="AA66" s="21">
        <f>Z66*Input!X66/100</f>
        <v>6.4803478953116181E-9</v>
      </c>
      <c r="AB66" s="14">
        <v>0.05</v>
      </c>
      <c r="AC66" s="14">
        <v>0.9</v>
      </c>
      <c r="AD66" s="21">
        <f>(((Input!G66*$L$4*0.000000001*Input!U66*(230/229))-((AB66*0.000000000000001)+(Input!G66*AC66*0.000000000000001)))/Input!F66)*1000000000000</f>
        <v>1.1158296672168846E-3</v>
      </c>
      <c r="AE66" s="21">
        <f>AD66*Input!V66/100</f>
        <v>6.6494731814864744E-6</v>
      </c>
      <c r="AF66" s="191">
        <f t="shared" si="237"/>
        <v>5.0869027220639151E-5</v>
      </c>
      <c r="AG66" s="21">
        <f>AF66*Input!V66/100</f>
        <v>3.0313966567640933E-7</v>
      </c>
      <c r="AH66" s="9">
        <f t="shared" si="238"/>
        <v>11.076751810501424</v>
      </c>
      <c r="AI66" s="3">
        <f t="shared" si="239"/>
        <v>6.7834129446422739E-2</v>
      </c>
      <c r="AJ66" s="22">
        <f t="shared" si="240"/>
        <v>663.40340817599213</v>
      </c>
      <c r="AK66" s="3">
        <f t="shared" si="241"/>
        <v>0.89759754857991925</v>
      </c>
      <c r="AL66" s="3">
        <f t="shared" si="242"/>
        <v>8.2599175573302416E-2</v>
      </c>
      <c r="AM66" s="3">
        <f t="shared" si="243"/>
        <v>4.9225852681898511E-4</v>
      </c>
      <c r="AN66" s="9">
        <f>AL66*1/((AN65+AN67)/2)</f>
        <v>8.2545451391028438E-2</v>
      </c>
      <c r="AO66" s="21">
        <f t="shared" si="244"/>
        <v>4.9193835187005634E-4</v>
      </c>
      <c r="AP66" s="58">
        <f t="shared" si="245"/>
        <v>5.5403000000000002</v>
      </c>
      <c r="AQ66" s="58">
        <f t="shared" si="246"/>
        <v>3.3799999999999997E-2</v>
      </c>
      <c r="AR66" s="58">
        <f t="shared" si="247"/>
        <v>0.61007526668230949</v>
      </c>
      <c r="AS66" s="67">
        <f t="shared" si="248"/>
        <v>7.4569853136000992E-3</v>
      </c>
      <c r="AT66" s="67">
        <f t="shared" si="249"/>
        <v>1.0534719943992564E-5</v>
      </c>
      <c r="AU66" s="58">
        <v>0.75</v>
      </c>
      <c r="AV66" s="58">
        <f t="shared" si="250"/>
        <v>0.375</v>
      </c>
      <c r="AW66" s="58">
        <f t="shared" si="251"/>
        <v>5.1746999999999996</v>
      </c>
      <c r="AX66" s="57">
        <f t="shared" si="252"/>
        <v>0.18703081160000001</v>
      </c>
      <c r="AY66" s="47">
        <f t="shared" si="253"/>
        <v>0.18622549324381682</v>
      </c>
      <c r="AZ66" s="9" t="str">
        <f>Input!B66</f>
        <v>B1 H2O</v>
      </c>
      <c r="BA66" s="48">
        <f>Input!E66</f>
        <v>0</v>
      </c>
      <c r="BB66" s="58">
        <f t="shared" si="254"/>
        <v>673.1771494422162</v>
      </c>
      <c r="BC66" s="22">
        <f t="shared" si="255"/>
        <v>0.97730932321595032</v>
      </c>
      <c r="BD66" s="9">
        <f t="shared" si="256"/>
        <v>5116.7</v>
      </c>
      <c r="BE66" s="49">
        <f t="shared" si="257"/>
        <v>93.112746621908414</v>
      </c>
      <c r="BF66" s="89">
        <f t="shared" si="258"/>
        <v>3.5987688802020759</v>
      </c>
      <c r="BG66" s="85"/>
      <c r="BH66" s="85"/>
      <c r="BI66" s="85"/>
      <c r="BJ66" s="85"/>
      <c r="BK66" s="85"/>
      <c r="BL66" s="85"/>
      <c r="BM66" s="90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</row>
    <row r="67" spans="1:109" s="165" customFormat="1" ht="15" customHeight="1" x14ac:dyDescent="0.2">
      <c r="A67" s="148">
        <f>Input!A67</f>
        <v>10368</v>
      </c>
      <c r="B67" s="148" t="str">
        <f>Input!B67</f>
        <v>Hu1-13</v>
      </c>
      <c r="C67" s="148">
        <f>Input!O67</f>
        <v>2.2838022181719091</v>
      </c>
      <c r="D67" s="148">
        <f>C67*Input!P67/100</f>
        <v>2.4224165459656648E-2</v>
      </c>
      <c r="E67" s="149">
        <f>Input!M67</f>
        <v>3.0135631639885774</v>
      </c>
      <c r="F67" s="150">
        <f>E67*Input!N67/100</f>
        <v>3.9795737822675731E-4</v>
      </c>
      <c r="G67" s="151">
        <f t="shared" si="233"/>
        <v>415.51008905074502</v>
      </c>
      <c r="H67" s="150">
        <f>G67*Input!L67/100</f>
        <v>2.7675624454137498E-2</v>
      </c>
      <c r="I67" s="148">
        <v>0</v>
      </c>
      <c r="J67" s="152">
        <f>(((C67*$G$4*0.000000001*Input!G67*(234/233))-(I67*0.000000000000001))/Input!F67)*1000000000000</f>
        <v>748.12527327560497</v>
      </c>
      <c r="K67" s="148">
        <f>J67*Input!P67/100</f>
        <v>7.9353239348745328</v>
      </c>
      <c r="L67" s="153">
        <f t="shared" si="234"/>
        <v>10.34602872379546</v>
      </c>
      <c r="M67" s="154">
        <f>L67*Input!P67/100</f>
        <v>0.10973976190293561</v>
      </c>
      <c r="N67" s="148">
        <v>0</v>
      </c>
      <c r="O67" s="152">
        <f>(((G67*$D$4*0.000000001*Input!G67*(238/236))-(N67*0.000000001))/Input!F67)*1000000</f>
        <v>13.71116838962428</v>
      </c>
      <c r="P67" s="148">
        <f>O67*Input!N67/100</f>
        <v>1.8106342319165508E-3</v>
      </c>
      <c r="Q67" s="155">
        <f t="shared" si="235"/>
        <v>10.229891489968978</v>
      </c>
      <c r="R67" s="156">
        <f>Q67*Input!N67/100</f>
        <v>1.3509127153996834E-3</v>
      </c>
      <c r="S67" s="154">
        <f>Input!S67*$G$6/0.000000000155125</f>
        <v>1.0000464647616707</v>
      </c>
      <c r="T67" s="148">
        <f>S67*Input!T67/100</f>
        <v>1.5842657886030358E-3</v>
      </c>
      <c r="U67" s="154">
        <f>S67</f>
        <v>1.0000464647616707</v>
      </c>
      <c r="V67" s="148">
        <f>U67*Input!T67/100</f>
        <v>1.5842657886030358E-3</v>
      </c>
      <c r="W67" s="157">
        <v>0</v>
      </c>
      <c r="X67" s="152">
        <f>((($L$4*0.000000001*Input!G67/Input!W67*(232/229))-(W67*0.000000001))/Input!F67)*1000000000</f>
        <v>0.85255165155040868</v>
      </c>
      <c r="Y67" s="152">
        <f>X67*Input!X67/100</f>
        <v>5.318661536316608E-3</v>
      </c>
      <c r="Z67" s="152">
        <f t="shared" si="236"/>
        <v>2.0816871930350332E-4</v>
      </c>
      <c r="AA67" s="152">
        <f>Z67*Input!X67/100</f>
        <v>1.2986649646509629E-6</v>
      </c>
      <c r="AB67" s="153">
        <v>0</v>
      </c>
      <c r="AC67" s="153">
        <v>0.9</v>
      </c>
      <c r="AD67" s="152">
        <f>(((Input!G67*$L$4*0.000000001*Input!U67*(230/229))-((AB67*0.000000000000001)+(Input!G67*AC67*0.000000000000001)))/Input!F67)*1000000000000</f>
        <v>224.54224705481343</v>
      </c>
      <c r="AE67" s="152">
        <f>AD67*Input!V67/100</f>
        <v>0.62717334273739089</v>
      </c>
      <c r="AF67" s="152">
        <f t="shared" si="237"/>
        <v>10.236549549811023</v>
      </c>
      <c r="AG67" s="152">
        <f>AF67*Input!V67/100</f>
        <v>2.859190679464739E-2</v>
      </c>
      <c r="AH67" s="148">
        <f t="shared" si="238"/>
        <v>49174.292775882735</v>
      </c>
      <c r="AI67" s="157">
        <f t="shared" si="239"/>
        <v>336.11865971049059</v>
      </c>
      <c r="AJ67" s="154">
        <f t="shared" si="240"/>
        <v>4.6464761670694799E-2</v>
      </c>
      <c r="AK67" s="157">
        <f t="shared" si="241"/>
        <v>1.5842657886030358</v>
      </c>
      <c r="AL67" s="157">
        <f t="shared" si="242"/>
        <v>1.0006508436427282</v>
      </c>
      <c r="AM67" s="157">
        <f t="shared" si="243"/>
        <v>2.7980594473710658E-3</v>
      </c>
      <c r="AN67" s="148">
        <f>AF67/Q67</f>
        <v>1.0006508436427282</v>
      </c>
      <c r="AO67" s="152">
        <f t="shared" si="244"/>
        <v>2.7980594473710658E-3</v>
      </c>
      <c r="AP67" s="148" t="str">
        <f t="shared" si="245"/>
        <v>Out of range</v>
      </c>
      <c r="AQ67" s="148" t="e">
        <f t="shared" si="246"/>
        <v>#VALUE!</v>
      </c>
      <c r="AR67" s="148" t="e">
        <f t="shared" si="247"/>
        <v>#VALUE!</v>
      </c>
      <c r="AS67" s="156">
        <f t="shared" si="248"/>
        <v>2.034906426012683E-5</v>
      </c>
      <c r="AT67" s="156">
        <f t="shared" si="249"/>
        <v>1.2697650625031009E-7</v>
      </c>
      <c r="AU67" s="148">
        <v>0.75</v>
      </c>
      <c r="AV67" s="148">
        <f t="shared" si="250"/>
        <v>0.375</v>
      </c>
      <c r="AW67" s="148" t="str">
        <f t="shared" si="251"/>
        <v>Out of range</v>
      </c>
      <c r="AX67" s="158">
        <f t="shared" si="252"/>
        <v>344.57987565259998</v>
      </c>
      <c r="AY67" s="158" t="e">
        <f t="shared" si="253"/>
        <v>#VALUE!</v>
      </c>
      <c r="AZ67" s="148" t="str">
        <f>Input!B67</f>
        <v>Hu1-13</v>
      </c>
      <c r="BA67" s="159">
        <f>Input!E67</f>
        <v>0</v>
      </c>
      <c r="BB67" s="148" t="e">
        <f t="shared" si="254"/>
        <v>#VALUE!</v>
      </c>
      <c r="BC67" s="154" t="e">
        <f t="shared" si="255"/>
        <v>#VALUE!</v>
      </c>
      <c r="BD67" s="148" t="e">
        <f t="shared" si="256"/>
        <v>#VALUE!</v>
      </c>
      <c r="BE67" s="160" t="e">
        <f t="shared" si="257"/>
        <v>#VALUE!</v>
      </c>
      <c r="BF67" s="161" t="e">
        <f t="shared" si="258"/>
        <v>#VALUE!</v>
      </c>
      <c r="BG67" s="162"/>
      <c r="BH67" s="162"/>
      <c r="BI67" s="162"/>
      <c r="BJ67" s="162"/>
      <c r="BK67" s="162"/>
      <c r="BL67" s="162"/>
      <c r="BM67" s="166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</row>
    <row r="68" spans="1:109" s="76" customFormat="1" ht="15" customHeight="1" x14ac:dyDescent="0.2">
      <c r="A68" s="58"/>
      <c r="B68" s="58"/>
      <c r="C68" s="58"/>
      <c r="D68" s="58"/>
      <c r="E68" s="60"/>
      <c r="F68" s="61"/>
      <c r="G68" s="59"/>
      <c r="H68" s="61"/>
      <c r="I68" s="58"/>
      <c r="J68" s="63"/>
      <c r="K68" s="58"/>
      <c r="L68" s="64"/>
      <c r="M68" s="65"/>
      <c r="N68" s="58"/>
      <c r="O68" s="63"/>
      <c r="P68" s="58"/>
      <c r="Q68" s="66"/>
      <c r="R68" s="67"/>
      <c r="S68" s="65"/>
      <c r="T68" s="58"/>
      <c r="U68" s="58"/>
      <c r="V68" s="58"/>
      <c r="W68" s="68"/>
      <c r="X68" s="63"/>
      <c r="Y68" s="63"/>
      <c r="Z68" s="63"/>
      <c r="AA68" s="63"/>
      <c r="AB68" s="64"/>
      <c r="AC68" s="64"/>
      <c r="AD68" s="63"/>
      <c r="AE68" s="63"/>
      <c r="AF68" s="63"/>
      <c r="AG68" s="63"/>
      <c r="AH68" s="58"/>
      <c r="AI68" s="68"/>
      <c r="AJ68" s="65"/>
      <c r="AK68" s="68"/>
      <c r="AL68" s="68"/>
      <c r="AM68" s="68"/>
      <c r="AN68" s="58"/>
      <c r="AO68" s="63"/>
      <c r="AP68" s="58"/>
      <c r="AQ68" s="58"/>
      <c r="AR68" s="58"/>
      <c r="AS68" s="67"/>
      <c r="AT68" s="67"/>
      <c r="AU68" s="58"/>
      <c r="AV68" s="58"/>
      <c r="AW68" s="58"/>
      <c r="AX68" s="57"/>
      <c r="AY68" s="57"/>
      <c r="AZ68" s="58"/>
      <c r="BA68" s="69"/>
      <c r="BB68" s="58"/>
      <c r="BC68" s="65"/>
      <c r="BD68" s="58"/>
      <c r="BE68" s="62"/>
      <c r="BF68" s="74"/>
      <c r="BG68" s="75"/>
      <c r="BH68" s="75"/>
      <c r="BI68" s="75"/>
      <c r="BJ68" s="75"/>
      <c r="BK68" s="75"/>
      <c r="BL68" s="75"/>
      <c r="BM68" s="103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</row>
    <row r="69" spans="1:109" s="165" customFormat="1" ht="15" customHeight="1" x14ac:dyDescent="0.2">
      <c r="A69" s="148">
        <f>Input!A69</f>
        <v>10368</v>
      </c>
      <c r="B69" s="148" t="str">
        <f>Input!B69</f>
        <v>Hu1-13</v>
      </c>
      <c r="C69" s="148">
        <f>Input!O69</f>
        <v>2.404930389869969</v>
      </c>
      <c r="D69" s="148">
        <f>C69*Input!P69/100</f>
        <v>0.29530935665781066</v>
      </c>
      <c r="E69" s="149">
        <f>Input!M69</f>
        <v>3.0115566088562402</v>
      </c>
      <c r="F69" s="150">
        <f>E69*Input!N69/100</f>
        <v>2.5817337125874917E-3</v>
      </c>
      <c r="G69" s="151">
        <f t="shared" ref="G69:G73" si="259">E69*137.88</f>
        <v>415.23342522909837</v>
      </c>
      <c r="H69" s="150">
        <f>G69*Input!L69/100</f>
        <v>0.15628668394156608</v>
      </c>
      <c r="I69" s="148">
        <v>0</v>
      </c>
      <c r="J69" s="152">
        <f>(((C69*$G$4*0.000000001*Input!G69*(234/233))-(I69*0.000000000000001))/Input!F69)*1000000000000</f>
        <v>787.80429881991074</v>
      </c>
      <c r="K69" s="148">
        <f>J69*Input!P69/100</f>
        <v>96.737095442227869</v>
      </c>
      <c r="L69" s="153">
        <f t="shared" ref="L69:L73" si="260">(J69/234)*602200000000*0.0000028263/(365.2425*24*60)</f>
        <v>10.894760804742509</v>
      </c>
      <c r="M69" s="154">
        <f>L69*Input!P69/100</f>
        <v>1.3378037126318645</v>
      </c>
      <c r="N69" s="148">
        <v>0</v>
      </c>
      <c r="O69" s="152">
        <f>(((G69*$D$4*0.000000001*Input!G69*(238/236))-(N69*0.000000001))/Input!F69)*1000000</f>
        <v>13.702038925994216</v>
      </c>
      <c r="P69" s="148">
        <f>O69*Input!N69/100</f>
        <v>1.1746422339329845E-2</v>
      </c>
      <c r="Q69" s="155">
        <f t="shared" ref="Q69:Q73" si="261">(O69/238.05)*602200000000000000*0.00000000015512/(365.2425*24*60)</f>
        <v>10.223080004642325</v>
      </c>
      <c r="R69" s="156">
        <f>Q69*Input!N69/100</f>
        <v>8.7639960732759023E-3</v>
      </c>
      <c r="S69" s="154">
        <f>Input!S69*$G$6/0.000000000155125</f>
        <v>1.022307166926425</v>
      </c>
      <c r="T69" s="148">
        <f>S69*Input!T69/100</f>
        <v>2.4248569047698415E-3</v>
      </c>
      <c r="U69" s="154">
        <f>S69</f>
        <v>1.022307166926425</v>
      </c>
      <c r="V69" s="148">
        <f>U69*Input!T69/100</f>
        <v>2.4248569047698415E-3</v>
      </c>
      <c r="W69" s="157">
        <v>0</v>
      </c>
      <c r="X69" s="152">
        <f>((($L$4*0.000000001*Input!G69/Input!W69*(232/229))-(W69*0.000000001))/Input!F69)*1000000000</f>
        <v>0.76961940969113563</v>
      </c>
      <c r="Y69" s="152">
        <f>X69*Input!X69/100</f>
        <v>3.8918215776251451E-2</v>
      </c>
      <c r="Z69" s="152">
        <f t="shared" ref="Z69:Z73" si="262">(X69/232)*6.022E+23*0.000000001*0.000000000049475/(365.2425*24*60)</f>
        <v>1.8791903877632589E-4</v>
      </c>
      <c r="AA69" s="152">
        <f>Z69*Input!X69/100</f>
        <v>9.5027147281769635E-6</v>
      </c>
      <c r="AB69" s="153">
        <v>0</v>
      </c>
      <c r="AC69" s="153">
        <v>0.9</v>
      </c>
      <c r="AD69" s="152">
        <f>(((Input!G69*$L$4*0.000000001*Input!U69*(230/229))-((AB69*0.000000000000001)+(Input!G69*AC69*0.000000000000001)))/Input!F69)*1000000000000</f>
        <v>225.05322059479417</v>
      </c>
      <c r="AE69" s="152">
        <f>AD69*Input!V69/100</f>
        <v>1.5685638403344553</v>
      </c>
      <c r="AF69" s="152">
        <f t="shared" ref="AF69:AF73" si="263">(AD69/230)*602200000000*$D$6/(365.2425*24*60)</f>
        <v>10.259844079144642</v>
      </c>
      <c r="AG69" s="152">
        <f>AF69*Input!V69/100</f>
        <v>7.1508509798184627E-2</v>
      </c>
      <c r="AH69" s="148">
        <f t="shared" ref="AH69:AH73" si="264">AF69/Z69</f>
        <v>54597.15069826752</v>
      </c>
      <c r="AI69" s="157">
        <f t="shared" ref="AI69:AI73" si="265">AH69*SQRT((AG69/AF69)^2+(AA69/Z69)^2)</f>
        <v>2786.9764248493143</v>
      </c>
      <c r="AJ69" s="154">
        <f t="shared" ref="AJ69:AJ73" si="266">(U69-1)*1000</f>
        <v>22.307166926424983</v>
      </c>
      <c r="AK69" s="157">
        <f t="shared" ref="AK69:AK73" si="267">V69*1000</f>
        <v>2.4248569047698414</v>
      </c>
      <c r="AL69" s="157">
        <f t="shared" ref="AL69:AL73" si="268">AF69/Q69</f>
        <v>1.0035961837807805</v>
      </c>
      <c r="AM69" s="157">
        <f t="shared" ref="AM69:AM73" si="269">AL69*SQRT((R69/Q69)^2+(AG69/AF69)^2)</f>
        <v>7.0475239544750632E-3</v>
      </c>
      <c r="AN69" s="148">
        <f>AF69/Q69</f>
        <v>1.0035961837807805</v>
      </c>
      <c r="AO69" s="152">
        <f t="shared" ref="AO69:AO73" si="270">AN69*SQRT((R69/Q69)^2+(AG69/AF69)^2)</f>
        <v>7.0475239544750632E-3</v>
      </c>
      <c r="AP69" s="148">
        <f t="shared" ref="AP69:AP73" si="271">ThU_Alter_Kombi(AN69,U69)</f>
        <v>398.21570000000003</v>
      </c>
      <c r="AQ69" s="148">
        <f t="shared" ref="AQ69:AQ73" si="272">Montealter(AN69,AO69,U69,V69)</f>
        <v>35.274500000000003</v>
      </c>
      <c r="AR69" s="148">
        <f t="shared" ref="AR69:AR73" si="273">(AQ69/AP69)*100</f>
        <v>8.8581389432912871</v>
      </c>
      <c r="AS69" s="156">
        <f t="shared" ref="AS69:AS73" si="274">Z69/Q69</f>
        <v>1.8381841743485466E-5</v>
      </c>
      <c r="AT69" s="156">
        <f t="shared" ref="AT69:AT73" si="275">AS69*SQRT((Y69/X69)^2+(P69/O69)^2)</f>
        <v>9.2966896147174486E-7</v>
      </c>
      <c r="AU69" s="148">
        <v>0.75</v>
      </c>
      <c r="AV69" s="148">
        <f t="shared" ref="AV69:AV73" si="276">AU69/2</f>
        <v>0.375</v>
      </c>
      <c r="AW69" s="148">
        <f t="shared" ref="AW69:AW73" si="277">marincorr_age(AN69,U69,AS69,AU69)</f>
        <v>398.21420000000001</v>
      </c>
      <c r="AX69" s="158">
        <f t="shared" ref="AX69:AX73" si="278">marincorr_age_error(AN69, AO69, U69, V69, AS69, AT69, AU69, AV69)</f>
        <v>33.393542054299999</v>
      </c>
      <c r="AY69" s="158">
        <f t="shared" ref="AY69:AY73" si="279">SQRT(((AU69*EXP(-0.0000091577*AW69*1000))/(0.0000091577*(EXP(-0.0000091577*AW69*1000)+(AJ69/1000)*EXP(-(0.0000091577-0.0000028263)*AW69*1000)-AS69*AU69*EXP(-0.0000091577*AW69*1000))))^2*AT69^2+((AS69*EXP(-0.0000091577*AW69*1000))/(0.0000091577*(EXP(-0.0000091577*AW69*1000)+(AJ69/1000)*EXP(-(0.0000091577-0.0000028263)*AW69*1000)-AS69*AU69*EXP(-0.0000091577*AW69*1000))))^2*AV69^2+((0.0000091577/(0.0000091577-0.0000028263))*(EXP(-(0.0000091577-0.0000028263)*AW69*1000)-1)/(0.0000091577*(EXP(-0.0000091577*AW69*1000)+(AJ69/1000)*EXP(-(0.0000091577-0.0000028263)*AW69*1000)-AS69*AU69*EXP(-0.0000091577*AW69*1000))))^2*T69^2+(1/(0.0000091577*(EXP(-0.0000091577*AW69*1000)+(AJ69/1000)*EXP(-(0.0000091577-0.0000028263)*AW69*1000)-AS69*AU69*EXP(-0.0000091577*AW69*1000))))^2*AO69^2)/1000</f>
        <v>30.369092898135957</v>
      </c>
      <c r="AZ69" s="148" t="str">
        <f>Input!B69</f>
        <v>Hu1-13</v>
      </c>
      <c r="BA69" s="159">
        <f>Input!E69</f>
        <v>0</v>
      </c>
      <c r="BB69" s="148">
        <f t="shared" ref="BB69:BB73" si="280">((U69-1)*EXP(0.0000028263*AW69*1000))*1000</f>
        <v>68.743405168761583</v>
      </c>
      <c r="BC69" s="154">
        <f t="shared" ref="BC69:BC73" si="281">SQRT((EXP(0.0000028263*AW69*1000)*V69)^2+((U69-1)*0.0000028263*EXP(0.0000028263*AW69*1000)*AY69*1000)^2)*1000</f>
        <v>9.5212748748004934</v>
      </c>
      <c r="BD69" s="148">
        <f t="shared" ref="BD69:BD73" si="282">AW69*1000-58</f>
        <v>398156.2</v>
      </c>
      <c r="BE69" s="160">
        <f t="shared" ref="BE69:BE73" si="283">AY69/2*1000</f>
        <v>15184.546449067979</v>
      </c>
      <c r="BF69" s="161">
        <f t="shared" ref="BF69:BF73" si="284">AY69/AW69*100</f>
        <v>7.6263209343453733</v>
      </c>
      <c r="BG69" s="162"/>
      <c r="BH69" s="162"/>
      <c r="BI69" s="162"/>
      <c r="BJ69" s="162"/>
      <c r="BK69" s="162"/>
      <c r="BL69" s="162"/>
      <c r="BM69" s="166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</row>
    <row r="70" spans="1:109" ht="15" customHeight="1" x14ac:dyDescent="0.2">
      <c r="A70" s="9">
        <f>Input!A70</f>
        <v>10641</v>
      </c>
      <c r="B70" s="9" t="str">
        <f>Input!B70</f>
        <v>Ca 1</v>
      </c>
      <c r="C70" s="9">
        <f>Input!O70</f>
        <v>0.20201045155052835</v>
      </c>
      <c r="D70" s="9">
        <f>C70*Input!P70/100</f>
        <v>5.6727975434288586E-4</v>
      </c>
      <c r="E70" s="11">
        <f>Input!M70</f>
        <v>0.18342831996140541</v>
      </c>
      <c r="F70" s="12">
        <f>E70*Input!N70/100</f>
        <v>2.5389862389501482E-5</v>
      </c>
      <c r="G70" s="13">
        <f t="shared" si="259"/>
        <v>25.291096756278577</v>
      </c>
      <c r="H70" s="12">
        <f>G70*Input!L70/100</f>
        <v>5.0245441009636564E-3</v>
      </c>
      <c r="I70" s="9">
        <v>0.3</v>
      </c>
      <c r="J70" s="21">
        <f>(((C70*$G$4*0.000000001*Input!G70*(234/233))-(I70*0.000000000000001))/Input!F70)*1000000000000</f>
        <v>4.2608907696089284</v>
      </c>
      <c r="K70" s="9">
        <f>J70*Input!P70/100</f>
        <v>1.1965306995321653E-2</v>
      </c>
      <c r="L70" s="14">
        <f t="shared" si="260"/>
        <v>5.8925022140094034E-2</v>
      </c>
      <c r="M70" s="22">
        <f>L70*Input!P70/100</f>
        <v>1.654714982700816E-4</v>
      </c>
      <c r="N70" s="9">
        <v>5.0000000000000001E-3</v>
      </c>
      <c r="O70" s="21">
        <f>(((G70*$D$4*0.000000001*Input!G70*(238/236))-(N70*0.000000001))/Input!F70)*1000000</f>
        <v>5.3730205660884316E-2</v>
      </c>
      <c r="P70" s="9">
        <f>O70*Input!N70/100</f>
        <v>7.4372513915872101E-6</v>
      </c>
      <c r="Q70" s="23">
        <f t="shared" si="261"/>
        <v>4.0088062375523439E-2</v>
      </c>
      <c r="R70" s="24">
        <f>Q70*Input!N70/100</f>
        <v>5.548927163430656E-6</v>
      </c>
      <c r="S70" s="65">
        <f>Input!S70*$G$6/0.000000000155125</f>
        <v>1.4678061661764863</v>
      </c>
      <c r="T70" s="9">
        <f>S70*Input!T70/100</f>
        <v>1.8602685938892485E-3</v>
      </c>
      <c r="U70" s="9">
        <f>S70*1/((U69+U71)/2)</f>
        <v>1.4314075886423967</v>
      </c>
      <c r="V70" s="9">
        <f>U70*Input!T70/100</f>
        <v>1.8141377544029344E-3</v>
      </c>
      <c r="W70" s="3">
        <v>3.0000000000000001E-3</v>
      </c>
      <c r="X70" s="21">
        <f>((($L$4*0.000000001*Input!G70/Input!W70*(232/229))-(W70*0.000000001))/Input!F70)*1000000000</f>
        <v>3.0714086328718659E-3</v>
      </c>
      <c r="Y70" s="21">
        <f>X70*Input!X70/100</f>
        <v>1.5266840150699782E-5</v>
      </c>
      <c r="Z70" s="21">
        <f t="shared" si="262"/>
        <v>7.4995010613131899E-7</v>
      </c>
      <c r="AA70" s="21">
        <f>Z70*Input!X70/100</f>
        <v>3.7277255356939127E-9</v>
      </c>
      <c r="AB70" s="14">
        <v>0.05</v>
      </c>
      <c r="AC70" s="14">
        <v>0.9</v>
      </c>
      <c r="AD70" s="21">
        <f>(((Input!G70*$L$4*0.000000001*Input!U70*(230/229))-((AB70*0.000000000000001)+(Input!G70*AC70*0.000000000000001)))/Input!F70)*1000000000000</f>
        <v>0.2774838416587076</v>
      </c>
      <c r="AE70" s="21">
        <f>AD70*Input!V70/100</f>
        <v>1.6642354701457179E-3</v>
      </c>
      <c r="AF70" s="191">
        <f t="shared" si="263"/>
        <v>1.2650078689725957E-2</v>
      </c>
      <c r="AG70" s="21">
        <f>AF70*Input!V70/100</f>
        <v>7.5870038160529265E-5</v>
      </c>
      <c r="AH70" s="9">
        <f t="shared" si="264"/>
        <v>16867.89372560057</v>
      </c>
      <c r="AI70" s="3">
        <f t="shared" si="265"/>
        <v>131.39462570149516</v>
      </c>
      <c r="AJ70" s="22">
        <f t="shared" si="266"/>
        <v>431.40758864239672</v>
      </c>
      <c r="AK70" s="3">
        <f t="shared" si="267"/>
        <v>1.8141377544029345</v>
      </c>
      <c r="AL70" s="3">
        <f t="shared" si="268"/>
        <v>0.31555724921865302</v>
      </c>
      <c r="AM70" s="3">
        <f t="shared" si="269"/>
        <v>1.8930882831849542E-3</v>
      </c>
      <c r="AN70" s="9">
        <f>AL70*1/((AN69+AN71)/2)</f>
        <v>0.31396476093750841</v>
      </c>
      <c r="AO70" s="21">
        <f t="shared" si="270"/>
        <v>1.8835346414492347E-3</v>
      </c>
      <c r="AP70" s="58">
        <f t="shared" si="271"/>
        <v>26.700299999999999</v>
      </c>
      <c r="AQ70" s="58">
        <f t="shared" si="272"/>
        <v>0.18029999999999999</v>
      </c>
      <c r="AR70" s="58">
        <f t="shared" si="273"/>
        <v>0.67527331153582548</v>
      </c>
      <c r="AS70" s="67">
        <f t="shared" si="274"/>
        <v>1.8707566833891574E-5</v>
      </c>
      <c r="AT70" s="67">
        <f t="shared" si="275"/>
        <v>9.3024466726694549E-8</v>
      </c>
      <c r="AU70" s="58">
        <v>0.75</v>
      </c>
      <c r="AV70" s="58">
        <f t="shared" si="276"/>
        <v>0.375</v>
      </c>
      <c r="AW70" s="58">
        <f t="shared" si="277"/>
        <v>26.699200000000001</v>
      </c>
      <c r="AX70" s="57">
        <f t="shared" si="278"/>
        <v>0.1818741861</v>
      </c>
      <c r="AY70" s="47">
        <f t="shared" si="279"/>
        <v>0.18362802864184294</v>
      </c>
      <c r="AZ70" s="9" t="str">
        <f>Input!B70</f>
        <v>Ca 1</v>
      </c>
      <c r="BA70" s="48">
        <f>Input!E70</f>
        <v>0</v>
      </c>
      <c r="BB70" s="58">
        <f t="shared" si="280"/>
        <v>465.22133123451624</v>
      </c>
      <c r="BC70" s="22">
        <f t="shared" si="281"/>
        <v>1.9711727848231855</v>
      </c>
      <c r="BD70" s="9">
        <f t="shared" si="282"/>
        <v>26641.200000000001</v>
      </c>
      <c r="BE70" s="49">
        <f t="shared" si="283"/>
        <v>91.814014320921473</v>
      </c>
      <c r="BF70" s="89">
        <f t="shared" si="284"/>
        <v>0.68776603284683779</v>
      </c>
      <c r="BG70" s="85"/>
      <c r="BH70" s="85"/>
      <c r="BI70" s="85"/>
      <c r="BJ70" s="85"/>
      <c r="BK70" s="85"/>
      <c r="BL70" s="85"/>
      <c r="BM70" s="90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</row>
    <row r="71" spans="1:109" s="165" customFormat="1" ht="15" customHeight="1" x14ac:dyDescent="0.2">
      <c r="A71" s="148">
        <f>Input!A71</f>
        <v>10368</v>
      </c>
      <c r="B71" s="148" t="str">
        <f>Input!B71</f>
        <v>Hu1-13</v>
      </c>
      <c r="C71" s="148">
        <f>Input!O71</f>
        <v>3.0243754878378768</v>
      </c>
      <c r="D71" s="148">
        <f>C71*Input!P71/100</f>
        <v>0.42525440968217848</v>
      </c>
      <c r="E71" s="149">
        <f>Input!M71</f>
        <v>3.0224362475533924</v>
      </c>
      <c r="F71" s="150">
        <f>E71*Input!N71/100</f>
        <v>3.0649894118995984E-3</v>
      </c>
      <c r="G71" s="151">
        <f t="shared" si="259"/>
        <v>416.73350981266174</v>
      </c>
      <c r="H71" s="150">
        <f>G71*Input!L71/100</f>
        <v>0.16054304152087107</v>
      </c>
      <c r="I71" s="148">
        <v>0</v>
      </c>
      <c r="J71" s="152">
        <f>(((C71*$G$4*0.000000001*Input!G71*(234/233))-(I71*0.000000000000001))/Input!F71)*1000000000000</f>
        <v>990.72140324738007</v>
      </c>
      <c r="K71" s="148">
        <f>J71*Input!P71/100</f>
        <v>139.304344712388</v>
      </c>
      <c r="L71" s="153">
        <f t="shared" si="260"/>
        <v>13.700956860336261</v>
      </c>
      <c r="M71" s="154">
        <f>L71*Input!P71/100</f>
        <v>1.9264778282833435</v>
      </c>
      <c r="N71" s="148">
        <v>0</v>
      </c>
      <c r="O71" s="152">
        <f>(((G71*$D$4*0.000000001*Input!G71*(238/236))-(N71*0.000000001))/Input!F71)*1000000</f>
        <v>13.751539318080733</v>
      </c>
      <c r="P71" s="148">
        <f>O71*Input!N71/100</f>
        <v>1.3945148534185553E-2</v>
      </c>
      <c r="Q71" s="155">
        <f t="shared" si="261"/>
        <v>10.260012206579193</v>
      </c>
      <c r="R71" s="156">
        <f>Q71*Input!N71/100</f>
        <v>1.0404463883921952E-2</v>
      </c>
      <c r="S71" s="154">
        <f>Input!S71*$G$6/0.000000000155125</f>
        <v>1.0285498745240977</v>
      </c>
      <c r="T71" s="148">
        <f>S71*Input!T71/100</f>
        <v>1.7196925203112902E-3</v>
      </c>
      <c r="U71" s="154">
        <f>S71</f>
        <v>1.0285498745240977</v>
      </c>
      <c r="V71" s="148">
        <f>U71*Input!T71/100</f>
        <v>1.7196925203112902E-3</v>
      </c>
      <c r="W71" s="157">
        <v>0</v>
      </c>
      <c r="X71" s="152">
        <f>((($L$4*0.000000001*Input!G71/Input!W71*(232/229))-(W71*0.000000001))/Input!F71)*1000000000</f>
        <v>0.84791938700403924</v>
      </c>
      <c r="Y71" s="152">
        <f>X71*Input!X71/100</f>
        <v>3.5186768429030131E-2</v>
      </c>
      <c r="Z71" s="152">
        <f t="shared" si="262"/>
        <v>2.070376528439649E-4</v>
      </c>
      <c r="AA71" s="152">
        <f>Z71*Input!X71/100</f>
        <v>8.5916020536464282E-6</v>
      </c>
      <c r="AB71" s="153">
        <v>0</v>
      </c>
      <c r="AC71" s="153">
        <v>0.9</v>
      </c>
      <c r="AD71" s="152">
        <f>(((Input!G71*$L$4*0.000000001*Input!U71*(230/229))-((AB71*0.000000000000001)+(Input!G71*AC71*0.000000000000001)))/Input!F71)*1000000000000</f>
        <v>226.53062440861632</v>
      </c>
      <c r="AE71" s="152">
        <f>AD71*Input!V71/100</f>
        <v>1.6533708219731245</v>
      </c>
      <c r="AF71" s="152">
        <f t="shared" si="263"/>
        <v>10.327196737914367</v>
      </c>
      <c r="AG71" s="152">
        <f>AF71*Input!V71/100</f>
        <v>7.5374734889902997E-2</v>
      </c>
      <c r="AH71" s="148">
        <f t="shared" si="264"/>
        <v>49880.766112130907</v>
      </c>
      <c r="AI71" s="157">
        <f t="shared" si="265"/>
        <v>2101.7128466946083</v>
      </c>
      <c r="AJ71" s="154">
        <f t="shared" si="266"/>
        <v>28.549874524097739</v>
      </c>
      <c r="AK71" s="157">
        <f t="shared" si="267"/>
        <v>1.7196925203112903</v>
      </c>
      <c r="AL71" s="157">
        <f t="shared" si="268"/>
        <v>1.0065481921446537</v>
      </c>
      <c r="AM71" s="157">
        <f t="shared" si="269"/>
        <v>7.417027271388139E-3</v>
      </c>
      <c r="AN71" s="148">
        <f>AF71/Q71</f>
        <v>1.0065481921446537</v>
      </c>
      <c r="AO71" s="152">
        <f t="shared" si="270"/>
        <v>7.417027271388139E-3</v>
      </c>
      <c r="AP71" s="148">
        <f t="shared" si="271"/>
        <v>379.30680000000001</v>
      </c>
      <c r="AQ71" s="148">
        <f t="shared" si="272"/>
        <v>27.6112</v>
      </c>
      <c r="AR71" s="148">
        <f t="shared" si="273"/>
        <v>7.2793843927923252</v>
      </c>
      <c r="AS71" s="156">
        <f t="shared" si="274"/>
        <v>2.0179084456761447E-5</v>
      </c>
      <c r="AT71" s="156">
        <f t="shared" si="275"/>
        <v>8.3763710976794842E-7</v>
      </c>
      <c r="AU71" s="148">
        <v>0.75</v>
      </c>
      <c r="AV71" s="148">
        <f t="shared" si="276"/>
        <v>0.375</v>
      </c>
      <c r="AW71" s="148">
        <f t="shared" si="277"/>
        <v>379.30529999999999</v>
      </c>
      <c r="AX71" s="158">
        <f t="shared" si="278"/>
        <v>27.0196668259</v>
      </c>
      <c r="AY71" s="158">
        <f t="shared" si="279"/>
        <v>25.207049028512913</v>
      </c>
      <c r="AZ71" s="148" t="str">
        <f>Input!B71</f>
        <v>Hu1-13</v>
      </c>
      <c r="BA71" s="159">
        <f>Input!E71</f>
        <v>0</v>
      </c>
      <c r="BB71" s="148">
        <f t="shared" si="280"/>
        <v>83.402902467654215</v>
      </c>
      <c r="BC71" s="154">
        <f t="shared" si="281"/>
        <v>7.7809751503029601</v>
      </c>
      <c r="BD71" s="148">
        <f t="shared" si="282"/>
        <v>379247.3</v>
      </c>
      <c r="BE71" s="160">
        <f t="shared" si="283"/>
        <v>12603.524514256456</v>
      </c>
      <c r="BF71" s="161">
        <f t="shared" si="284"/>
        <v>6.6455831301363082</v>
      </c>
      <c r="BG71" s="162"/>
      <c r="BH71" s="162"/>
      <c r="BI71" s="162"/>
      <c r="BJ71" s="162"/>
      <c r="BK71" s="162"/>
      <c r="BL71" s="162"/>
      <c r="BM71" s="166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</row>
    <row r="72" spans="1:109" ht="15" customHeight="1" x14ac:dyDescent="0.2">
      <c r="A72" s="9">
        <f>Input!A72</f>
        <v>10642</v>
      </c>
      <c r="B72" s="9" t="str">
        <f>Input!B72</f>
        <v>Ca 2</v>
      </c>
      <c r="C72" s="9">
        <f>Input!O72</f>
        <v>0.13265993465159132</v>
      </c>
      <c r="D72" s="9">
        <f>C72*Input!P72/100</f>
        <v>4.8309653172830556E-4</v>
      </c>
      <c r="E72" s="11">
        <f>Input!M72</f>
        <v>0.13464409479226008</v>
      </c>
      <c r="F72" s="12">
        <f>E72*Input!N72/100</f>
        <v>2.6347826702767447E-5</v>
      </c>
      <c r="G72" s="13">
        <f t="shared" si="259"/>
        <v>18.564727789956819</v>
      </c>
      <c r="H72" s="12">
        <f>G72*Input!L72/100</f>
        <v>4.5652393321240891E-3</v>
      </c>
      <c r="I72" s="9">
        <v>0.3</v>
      </c>
      <c r="J72" s="21">
        <f>(((C72*$G$4*0.000000001*Input!G72*(234/233))-(I72*0.000000000000001))/Input!F72)*1000000000000</f>
        <v>2.7060179031592959</v>
      </c>
      <c r="K72" s="9">
        <f>J72*Input!P72/100</f>
        <v>9.8542779117468567E-3</v>
      </c>
      <c r="L72" s="14">
        <f t="shared" si="260"/>
        <v>3.742226062035079E-2</v>
      </c>
      <c r="M72" s="22">
        <f>L72*Input!P72/100</f>
        <v>1.3627750053250425E-4</v>
      </c>
      <c r="N72" s="9">
        <v>5.0000000000000001E-3</v>
      </c>
      <c r="O72" s="21">
        <f>(((G72*$D$4*0.000000001*Input!G72*(238/236))-(N72*0.000000001))/Input!F72)*1000000</f>
        <v>3.8142608273261179E-2</v>
      </c>
      <c r="P72" s="9">
        <f>O72*Input!N72/100</f>
        <v>7.463935453879257E-6</v>
      </c>
      <c r="Q72" s="23">
        <f t="shared" si="261"/>
        <v>2.845816874914386E-2</v>
      </c>
      <c r="R72" s="24">
        <f>Q72*Input!N72/100</f>
        <v>5.5688361204212054E-6</v>
      </c>
      <c r="S72" s="65">
        <f>Input!S72*$G$6/0.000000000155125</f>
        <v>1.3074618412044021</v>
      </c>
      <c r="T72" s="9">
        <f>S72*Input!T72/100</f>
        <v>1.8589322130437929E-3</v>
      </c>
      <c r="U72" s="9">
        <f>S72*1/((U71+U73)/2)</f>
        <v>1.2694998209550292</v>
      </c>
      <c r="V72" s="9">
        <f>U72*Input!T72/100</f>
        <v>1.8049583071982705E-3</v>
      </c>
      <c r="W72" s="3">
        <v>3.0000000000000001E-3</v>
      </c>
      <c r="X72" s="21">
        <f>((($L$4*0.000000001*Input!G72/Input!W72*(232/229))-(W72*0.000000001))/Input!F72)*1000000000</f>
        <v>2.4773443912313221E-2</v>
      </c>
      <c r="Y72" s="21">
        <f>X72*Input!X72/100</f>
        <v>6.4770372273280987E-5</v>
      </c>
      <c r="Z72" s="21">
        <f t="shared" si="262"/>
        <v>6.0489661624431125E-6</v>
      </c>
      <c r="AA72" s="21">
        <f>Z72*Input!X72/100</f>
        <v>1.5815071638674581E-8</v>
      </c>
      <c r="AB72" s="14">
        <v>0.05</v>
      </c>
      <c r="AC72" s="14">
        <v>0.9</v>
      </c>
      <c r="AD72" s="21">
        <f>(((Input!G72*$L$4*0.000000001*Input!U72*(230/229))-((AB72*0.000000000000001)+(Input!G72*AC72*0.000000000000001)))/Input!F72)*1000000000000</f>
        <v>0.67396000217349483</v>
      </c>
      <c r="AE72" s="21">
        <f>AD72*Input!V72/100</f>
        <v>2.7009347431203455E-3</v>
      </c>
      <c r="AF72" s="191">
        <f t="shared" si="263"/>
        <v>3.0724841526840119E-2</v>
      </c>
      <c r="AG72" s="21">
        <f>AF72*Input!V72/100</f>
        <v>1.2313162752846353E-4</v>
      </c>
      <c r="AH72" s="9">
        <f t="shared" si="264"/>
        <v>5079.3541742066363</v>
      </c>
      <c r="AI72" s="3">
        <f t="shared" si="265"/>
        <v>24.304688753960722</v>
      </c>
      <c r="AJ72" s="22">
        <f t="shared" si="266"/>
        <v>269.49982095502924</v>
      </c>
      <c r="AK72" s="3">
        <f t="shared" si="267"/>
        <v>1.8049583071982704</v>
      </c>
      <c r="AL72" s="3">
        <f t="shared" si="268"/>
        <v>1.0796492844524457</v>
      </c>
      <c r="AM72" s="3">
        <f t="shared" si="269"/>
        <v>4.3319136453168518E-3</v>
      </c>
      <c r="AN72" s="9">
        <f>AL72*1/((AN71+AN73)/2)</f>
        <v>1.0723874484070277</v>
      </c>
      <c r="AO72" s="21">
        <f t="shared" si="270"/>
        <v>4.3027767328877812E-3</v>
      </c>
      <c r="AP72" s="58">
        <f t="shared" si="271"/>
        <v>179.8646</v>
      </c>
      <c r="AQ72" s="58">
        <f t="shared" si="272"/>
        <v>1.8948</v>
      </c>
      <c r="AR72" s="58">
        <f t="shared" si="273"/>
        <v>1.0534591020134034</v>
      </c>
      <c r="AS72" s="67">
        <f t="shared" si="274"/>
        <v>2.1255640922521025E-4</v>
      </c>
      <c r="AT72" s="67">
        <f t="shared" si="275"/>
        <v>5.5728487308179047E-7</v>
      </c>
      <c r="AU72" s="58">
        <v>0.75</v>
      </c>
      <c r="AV72" s="58">
        <f t="shared" si="276"/>
        <v>0.375</v>
      </c>
      <c r="AW72" s="58">
        <f t="shared" si="277"/>
        <v>179.8526</v>
      </c>
      <c r="AX72" s="57">
        <f t="shared" si="278"/>
        <v>1.8516969179</v>
      </c>
      <c r="AY72" s="47">
        <f t="shared" si="279"/>
        <v>1.830425049751792</v>
      </c>
      <c r="AZ72" s="9" t="str">
        <f>Input!B72</f>
        <v>Ca 2</v>
      </c>
      <c r="BA72" s="48">
        <f>Input!E72</f>
        <v>0</v>
      </c>
      <c r="BB72" s="58">
        <f t="shared" si="280"/>
        <v>448.04117172715399</v>
      </c>
      <c r="BC72" s="22">
        <f t="shared" si="281"/>
        <v>3.7916838017434418</v>
      </c>
      <c r="BD72" s="9">
        <f t="shared" si="282"/>
        <v>179794.6</v>
      </c>
      <c r="BE72" s="49">
        <f t="shared" si="283"/>
        <v>915.21252487589595</v>
      </c>
      <c r="BF72" s="89">
        <f t="shared" si="284"/>
        <v>1.0177362182986469</v>
      </c>
      <c r="BG72" s="85"/>
      <c r="BH72" s="85"/>
      <c r="BI72" s="85"/>
      <c r="BJ72" s="85"/>
      <c r="BK72" s="85"/>
      <c r="BL72" s="85"/>
      <c r="BM72" s="90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</row>
    <row r="73" spans="1:109" s="165" customFormat="1" ht="15" customHeight="1" x14ac:dyDescent="0.2">
      <c r="A73" s="148">
        <f>Input!A73</f>
        <v>10368</v>
      </c>
      <c r="B73" s="148" t="str">
        <f>Input!B73</f>
        <v>Hu1-13</v>
      </c>
      <c r="C73" s="148">
        <f>Input!O73</f>
        <v>2.4296673669083053</v>
      </c>
      <c r="D73" s="148">
        <f>C73*Input!P73/100</f>
        <v>0.22119313830340931</v>
      </c>
      <c r="E73" s="149">
        <f>Input!M73</f>
        <v>3.0100401458069066</v>
      </c>
      <c r="F73" s="150">
        <f>E73*Input!N73/100</f>
        <v>2.8920512095159472E-3</v>
      </c>
      <c r="G73" s="151">
        <f t="shared" si="259"/>
        <v>415.02433530385628</v>
      </c>
      <c r="H73" s="150">
        <f>G73*Input!L73/100</f>
        <v>0.13100967628895779</v>
      </c>
      <c r="I73" s="148">
        <v>0</v>
      </c>
      <c r="J73" s="152">
        <f>(((C73*$G$4*0.000000001*Input!G73*(234/233))-(I73*0.000000000000001))/Input!F73)*1000000000000</f>
        <v>795.90760897503935</v>
      </c>
      <c r="K73" s="148">
        <f>J73*Input!P73/100</f>
        <v>72.458190872757328</v>
      </c>
      <c r="L73" s="153">
        <f t="shared" si="260"/>
        <v>11.006823693963868</v>
      </c>
      <c r="M73" s="154">
        <f>L73*Input!P73/100</f>
        <v>1.0020441105558442</v>
      </c>
      <c r="N73" s="148">
        <v>0</v>
      </c>
      <c r="O73" s="152">
        <f>(((G73*$D$4*0.000000001*Input!G73*(238/236))-(N73*0.000000001))/Input!F73)*1000000</f>
        <v>13.695139292870699</v>
      </c>
      <c r="P73" s="148">
        <f>O73*Input!N73/100</f>
        <v>1.3158310932035278E-2</v>
      </c>
      <c r="Q73" s="155">
        <f t="shared" si="261"/>
        <v>10.217932194027762</v>
      </c>
      <c r="R73" s="156">
        <f>Q73*Input!N73/100</f>
        <v>9.8174049943005656E-3</v>
      </c>
      <c r="S73" s="154">
        <f>Input!S73*$G$6/0.000000000155125</f>
        <v>1.0312563887344739</v>
      </c>
      <c r="T73" s="148">
        <f>S73*Input!T73/100</f>
        <v>2.2638828778191616E-3</v>
      </c>
      <c r="U73" s="154">
        <f>S73</f>
        <v>1.0312563887344739</v>
      </c>
      <c r="V73" s="148">
        <f>U73*Input!T73/100</f>
        <v>2.2638828778191616E-3</v>
      </c>
      <c r="W73" s="157">
        <v>0</v>
      </c>
      <c r="X73" s="152">
        <f>((($L$4*0.000000001*Input!G73/Input!W73*(232/229))-(W73*0.000000001))/Input!F73)*1000000000</f>
        <v>0.79171107529898455</v>
      </c>
      <c r="Y73" s="152">
        <f>X73*Input!X73/100</f>
        <v>2.5568219057698766E-2</v>
      </c>
      <c r="Z73" s="152">
        <f t="shared" si="262"/>
        <v>1.9331319141036751E-4</v>
      </c>
      <c r="AA73" s="152">
        <f>Z73*Input!X73/100</f>
        <v>6.2430275120965804E-6</v>
      </c>
      <c r="AB73" s="153">
        <v>0</v>
      </c>
      <c r="AC73" s="153">
        <v>0.9</v>
      </c>
      <c r="AD73" s="152">
        <f>(((Input!G73*$L$4*0.000000001*Input!U73*(230/229))-((AB73*0.000000000000001)+(Input!G73*AC73*0.000000000000001)))/Input!F73)*1000000000000</f>
        <v>225.70171101462552</v>
      </c>
      <c r="AE73" s="152">
        <f>AD73*Input!V73/100</f>
        <v>1.720367280128926</v>
      </c>
      <c r="AF73" s="152">
        <f t="shared" si="263"/>
        <v>10.289407800013441</v>
      </c>
      <c r="AG73" s="152">
        <f>AF73*Input!V73/100</f>
        <v>7.8429004509848022E-2</v>
      </c>
      <c r="AH73" s="148">
        <f t="shared" si="264"/>
        <v>53226.620102561785</v>
      </c>
      <c r="AI73" s="157">
        <f t="shared" si="265"/>
        <v>1766.1770028174526</v>
      </c>
      <c r="AJ73" s="154">
        <f t="shared" si="266"/>
        <v>31.256388734473894</v>
      </c>
      <c r="AK73" s="157">
        <f t="shared" si="267"/>
        <v>2.2638828778191615</v>
      </c>
      <c r="AL73" s="157">
        <f t="shared" si="268"/>
        <v>1.0069951145328069</v>
      </c>
      <c r="AM73" s="157">
        <f t="shared" si="269"/>
        <v>7.7363623162979836E-3</v>
      </c>
      <c r="AN73" s="148">
        <f>AF73/Q73</f>
        <v>1.0069951145328069</v>
      </c>
      <c r="AO73" s="152">
        <f t="shared" si="270"/>
        <v>7.7363623162979836E-3</v>
      </c>
      <c r="AP73" s="148">
        <f t="shared" si="271"/>
        <v>369.68509999999998</v>
      </c>
      <c r="AQ73" s="148">
        <f t="shared" si="272"/>
        <v>25.320399999999999</v>
      </c>
      <c r="AR73" s="148">
        <f t="shared" si="273"/>
        <v>6.84918055934632</v>
      </c>
      <c r="AS73" s="156">
        <f t="shared" si="274"/>
        <v>1.8919012941126811E-5</v>
      </c>
      <c r="AT73" s="156">
        <f t="shared" si="275"/>
        <v>6.1125770675412495E-7</v>
      </c>
      <c r="AU73" s="148">
        <v>0.75</v>
      </c>
      <c r="AV73" s="148">
        <f t="shared" si="276"/>
        <v>0.375</v>
      </c>
      <c r="AW73" s="148">
        <f t="shared" si="277"/>
        <v>369.68369999999999</v>
      </c>
      <c r="AX73" s="158">
        <f t="shared" si="278"/>
        <v>27.628898520100002</v>
      </c>
      <c r="AY73" s="158">
        <f t="shared" si="279"/>
        <v>24.531222780160526</v>
      </c>
      <c r="AZ73" s="148" t="str">
        <f>Input!B73</f>
        <v>Hu1-13</v>
      </c>
      <c r="BA73" s="159">
        <f>Input!E73</f>
        <v>0</v>
      </c>
      <c r="BB73" s="148">
        <f t="shared" si="280"/>
        <v>88.859887911436246</v>
      </c>
      <c r="BC73" s="154">
        <f t="shared" si="281"/>
        <v>8.9095202431919844</v>
      </c>
      <c r="BD73" s="148">
        <f t="shared" si="282"/>
        <v>369625.7</v>
      </c>
      <c r="BE73" s="160">
        <f t="shared" si="283"/>
        <v>12265.611390080263</v>
      </c>
      <c r="BF73" s="161">
        <f t="shared" si="284"/>
        <v>6.6357328657337415</v>
      </c>
      <c r="BG73" s="162"/>
      <c r="BH73" s="162"/>
      <c r="BI73" s="162"/>
      <c r="BJ73" s="162"/>
      <c r="BK73" s="162"/>
      <c r="BL73" s="162"/>
      <c r="BM73" s="166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</row>
    <row r="74" spans="1:109" s="76" customFormat="1" ht="15" customHeight="1" x14ac:dyDescent="0.2">
      <c r="A74" s="58"/>
      <c r="B74" s="58"/>
      <c r="C74" s="58"/>
      <c r="D74" s="58"/>
      <c r="E74" s="60"/>
      <c r="F74" s="61"/>
      <c r="G74" s="59"/>
      <c r="H74" s="61"/>
      <c r="I74" s="58"/>
      <c r="J74" s="63"/>
      <c r="K74" s="58"/>
      <c r="L74" s="64"/>
      <c r="M74" s="65"/>
      <c r="N74" s="58"/>
      <c r="O74" s="63"/>
      <c r="P74" s="58"/>
      <c r="Q74" s="66"/>
      <c r="R74" s="67"/>
      <c r="S74" s="65"/>
      <c r="T74" s="58"/>
      <c r="U74" s="58"/>
      <c r="V74" s="58"/>
      <c r="W74" s="68"/>
      <c r="X74" s="63"/>
      <c r="Y74" s="63"/>
      <c r="Z74" s="63"/>
      <c r="AA74" s="63"/>
      <c r="AB74" s="64"/>
      <c r="AC74" s="64"/>
      <c r="AD74" s="63"/>
      <c r="AE74" s="63"/>
      <c r="AF74" s="63"/>
      <c r="AG74" s="63"/>
      <c r="AH74" s="58"/>
      <c r="AI74" s="68"/>
      <c r="AJ74" s="65"/>
      <c r="AK74" s="68"/>
      <c r="AL74" s="68"/>
      <c r="AM74" s="68"/>
      <c r="AN74" s="58"/>
      <c r="AO74" s="63"/>
      <c r="AP74" s="58"/>
      <c r="AQ74" s="58"/>
      <c r="AR74" s="58"/>
      <c r="AS74" s="67"/>
      <c r="AT74" s="67"/>
      <c r="AU74" s="58"/>
      <c r="AV74" s="58"/>
      <c r="AW74" s="58"/>
      <c r="AX74" s="57"/>
      <c r="AY74" s="57"/>
      <c r="AZ74" s="58"/>
      <c r="BA74" s="69"/>
      <c r="BB74" s="58"/>
      <c r="BC74" s="65"/>
      <c r="BD74" s="58"/>
      <c r="BE74" s="62"/>
      <c r="BF74" s="74"/>
      <c r="BG74" s="75"/>
      <c r="BH74" s="75"/>
      <c r="BI74" s="75"/>
      <c r="BJ74" s="75"/>
      <c r="BK74" s="75"/>
      <c r="BL74" s="75"/>
      <c r="BM74" s="103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</row>
    <row r="75" spans="1:109" s="165" customFormat="1" ht="15" customHeight="1" x14ac:dyDescent="0.2">
      <c r="A75" s="148">
        <f>Input!A75</f>
        <v>10368</v>
      </c>
      <c r="B75" s="148" t="str">
        <f>Input!B75</f>
        <v>Hu1-13</v>
      </c>
      <c r="C75" s="148">
        <f>Input!O75</f>
        <v>2.2885554517830098</v>
      </c>
      <c r="D75" s="148">
        <f>C75*Input!P75/100</f>
        <v>2.4661128839487626E-2</v>
      </c>
      <c r="E75" s="149">
        <f>Input!M75</f>
        <v>3.0142829361533767</v>
      </c>
      <c r="F75" s="150">
        <f>E75*Input!N75/100</f>
        <v>4.5422397279990743E-4</v>
      </c>
      <c r="G75" s="151">
        <f t="shared" ref="G75:G79" si="285">E75*137.88</f>
        <v>415.60933123682759</v>
      </c>
      <c r="H75" s="150">
        <f>G75*Input!L75/100</f>
        <v>2.4775777785078959E-2</v>
      </c>
      <c r="I75" s="148">
        <v>0</v>
      </c>
      <c r="J75" s="152">
        <f>(((C75*$G$4*0.000000001*Input!G75*(234/233))-(I75*0.000000000000001))/Input!F75)*1000000000000</f>
        <v>749.68233201123121</v>
      </c>
      <c r="K75" s="148">
        <f>J75*Input!P75/100</f>
        <v>8.0784638904041124</v>
      </c>
      <c r="L75" s="153">
        <f t="shared" ref="L75:L79" si="286">(J75/234)*602200000000*0.0000028263/(365.2425*24*60)</f>
        <v>10.367561714297027</v>
      </c>
      <c r="M75" s="154">
        <f>L75*Input!P75/100</f>
        <v>0.11171928344074931</v>
      </c>
      <c r="N75" s="148">
        <v>0</v>
      </c>
      <c r="O75" s="152">
        <f>(((G75*$D$4*0.000000001*Input!G75*(238/236))-(N75*0.000000001))/Input!F75)*1000000</f>
        <v>13.7144432230413</v>
      </c>
      <c r="P75" s="148">
        <f>O75*Input!N75/100</f>
        <v>2.0666370800141807E-3</v>
      </c>
      <c r="Q75" s="155">
        <f t="shared" ref="Q75:Q79" si="287">(O75/238.05)*602200000000000000*0.00000000015512/(365.2425*24*60)</f>
        <v>10.232334840495485</v>
      </c>
      <c r="R75" s="156">
        <f>Q75*Input!N75/100</f>
        <v>1.5419162303987085E-3</v>
      </c>
      <c r="S75" s="154">
        <f>Input!S75*$G$6/0.000000000155125</f>
        <v>0.99919007663565396</v>
      </c>
      <c r="T75" s="148">
        <f>S75*Input!T75/100</f>
        <v>1.6001077637065747E-3</v>
      </c>
      <c r="U75" s="154">
        <f>S75</f>
        <v>0.99919007663565396</v>
      </c>
      <c r="V75" s="148">
        <f>U75*Input!T75/100</f>
        <v>1.6001077637065747E-3</v>
      </c>
      <c r="W75" s="157">
        <v>0</v>
      </c>
      <c r="X75" s="152">
        <f>((($L$4*0.000000001*Input!G75/Input!W75*(232/229))-(W75*0.000000001))/Input!F75)*1000000000</f>
        <v>0.85849569286570848</v>
      </c>
      <c r="Y75" s="152">
        <f>X75*Input!X75/100</f>
        <v>1.3665653190269533E-2</v>
      </c>
      <c r="Z75" s="152">
        <f t="shared" ref="Z75:Z79" si="288">(X75/232)*6.022E+23*0.000000001*0.000000000049475/(365.2425*24*60)</f>
        <v>2.096200841162309E-4</v>
      </c>
      <c r="AA75" s="152">
        <f>Z75*Input!X75/100</f>
        <v>3.3367614946154857E-6</v>
      </c>
      <c r="AB75" s="153">
        <v>0</v>
      </c>
      <c r="AC75" s="153">
        <v>0.9</v>
      </c>
      <c r="AD75" s="152">
        <f>(((Input!G75*$L$4*0.000000001*Input!U75*(230/229))-((AB75*0.000000000000001)+(Input!G75*AC75*0.000000000000001)))/Input!F75)*1000000000000</f>
        <v>224.215081777623</v>
      </c>
      <c r="AE75" s="152">
        <f>AD75*Input!V75/100</f>
        <v>0.70191575321046984</v>
      </c>
      <c r="AF75" s="152">
        <f t="shared" ref="AF75:AF79" si="289">(AD75/230)*602200000000*$D$6/(365.2425*24*60)</f>
        <v>10.221634567820487</v>
      </c>
      <c r="AG75" s="152">
        <f>AF75*Input!V75/100</f>
        <v>3.1999302945329079E-2</v>
      </c>
      <c r="AH75" s="148">
        <f t="shared" ref="AH75:AH79" si="290">AF75/Z75</f>
        <v>48762.667999659607</v>
      </c>
      <c r="AI75" s="157">
        <f t="shared" ref="AI75:AI79" si="291">AH75*SQRT((AG75/AF75)^2+(AA75/Z75)^2)</f>
        <v>791.07934866870403</v>
      </c>
      <c r="AJ75" s="154">
        <f t="shared" ref="AJ75:AJ79" si="292">(U75-1)*1000</f>
        <v>-0.80992336434604351</v>
      </c>
      <c r="AK75" s="157">
        <f t="shared" ref="AK75:AK79" si="293">V75*1000</f>
        <v>1.6001077637065746</v>
      </c>
      <c r="AL75" s="157">
        <f t="shared" ref="AL75:AL79" si="294">AF75/Q75</f>
        <v>0.99895426871366155</v>
      </c>
      <c r="AM75" s="157">
        <f t="shared" ref="AM75:AM79" si="295">AL75*SQRT((R75/Q75)^2+(AG75/AF75)^2)</f>
        <v>3.1308937476026318E-3</v>
      </c>
      <c r="AN75" s="148">
        <f>AF75/Q75</f>
        <v>0.99895426871366155</v>
      </c>
      <c r="AO75" s="152">
        <f t="shared" ref="AO75:AO79" si="296">AN75*SQRT((R75/Q75)^2+(AG75/AF75)^2)</f>
        <v>3.1308937476026318E-3</v>
      </c>
      <c r="AP75" s="148" t="str">
        <f t="shared" ref="AP75:AP79" si="297">ThU_Alter_Kombi(AN75,U75)</f>
        <v>Out of range</v>
      </c>
      <c r="AQ75" s="148" t="e">
        <f t="shared" ref="AQ75:AQ79" si="298">Montealter(AN75,AO75,U75,V75)</f>
        <v>#VALUE!</v>
      </c>
      <c r="AR75" s="148" t="e">
        <f t="shared" ref="AR75:AR79" si="299">(AQ75/AP75)*100</f>
        <v>#VALUE!</v>
      </c>
      <c r="AS75" s="156">
        <f t="shared" ref="AS75:AS79" si="300">Z75/Q75</f>
        <v>2.0486046184360437E-5</v>
      </c>
      <c r="AT75" s="156">
        <f t="shared" ref="AT75:AT79" si="301">AS75*SQRT((Y75/X75)^2+(P75/O75)^2)</f>
        <v>3.2611432850561644E-7</v>
      </c>
      <c r="AU75" s="148">
        <v>0.75</v>
      </c>
      <c r="AV75" s="148">
        <f t="shared" ref="AV75:AV80" si="302">AU75/2</f>
        <v>0.375</v>
      </c>
      <c r="AW75" s="148" t="str">
        <f t="shared" ref="AW75:AW79" si="303">marincorr_age(AN75,U75,AS75,AU75)</f>
        <v>Out of range</v>
      </c>
      <c r="AX75" s="158">
        <f t="shared" ref="AX75:AX79" si="304">marincorr_age_error(AN75, AO75, U75, V75, AS75, AT75, AU75, AV75)</f>
        <v>335.65124725570001</v>
      </c>
      <c r="AY75" s="158" t="e">
        <f t="shared" ref="AY75:AY79" si="305">SQRT(((AU75*EXP(-0.0000091577*AW75*1000))/(0.0000091577*(EXP(-0.0000091577*AW75*1000)+(AJ75/1000)*EXP(-(0.0000091577-0.0000028263)*AW75*1000)-AS75*AU75*EXP(-0.0000091577*AW75*1000))))^2*AT75^2+((AS75*EXP(-0.0000091577*AW75*1000))/(0.0000091577*(EXP(-0.0000091577*AW75*1000)+(AJ75/1000)*EXP(-(0.0000091577-0.0000028263)*AW75*1000)-AS75*AU75*EXP(-0.0000091577*AW75*1000))))^2*AV75^2+((0.0000091577/(0.0000091577-0.0000028263))*(EXP(-(0.0000091577-0.0000028263)*AW75*1000)-1)/(0.0000091577*(EXP(-0.0000091577*AW75*1000)+(AJ75/1000)*EXP(-(0.0000091577-0.0000028263)*AW75*1000)-AS75*AU75*EXP(-0.0000091577*AW75*1000))))^2*T75^2+(1/(0.0000091577*(EXP(-0.0000091577*AW75*1000)+(AJ75/1000)*EXP(-(0.0000091577-0.0000028263)*AW75*1000)-AS75*AU75*EXP(-0.0000091577*AW75*1000))))^2*AO75^2)/1000</f>
        <v>#VALUE!</v>
      </c>
      <c r="AZ75" s="148" t="str">
        <f>Input!B75</f>
        <v>Hu1-13</v>
      </c>
      <c r="BA75" s="159">
        <f>Input!E75</f>
        <v>0</v>
      </c>
      <c r="BB75" s="148" t="e">
        <f t="shared" ref="BB75:BB79" si="306">((U75-1)*EXP(0.0000028263*AW75*1000))*1000</f>
        <v>#VALUE!</v>
      </c>
      <c r="BC75" s="154" t="e">
        <f t="shared" ref="BC75:BC79" si="307">SQRT((EXP(0.0000028263*AW75*1000)*V75)^2+((U75-1)*0.0000028263*EXP(0.0000028263*AW75*1000)*AY75*1000)^2)*1000</f>
        <v>#VALUE!</v>
      </c>
      <c r="BD75" s="148" t="e">
        <f t="shared" ref="BD75:BD79" si="308">AW75*1000-58</f>
        <v>#VALUE!</v>
      </c>
      <c r="BE75" s="160" t="e">
        <f t="shared" ref="BE75:BE79" si="309">AY75/2*1000</f>
        <v>#VALUE!</v>
      </c>
      <c r="BF75" s="161" t="e">
        <f t="shared" ref="BF75:BF79" si="310">AY75/AW75*100</f>
        <v>#VALUE!</v>
      </c>
      <c r="BG75" s="162"/>
      <c r="BH75" s="162"/>
      <c r="BI75" s="162"/>
      <c r="BJ75" s="162"/>
      <c r="BK75" s="162"/>
      <c r="BL75" s="162"/>
      <c r="BM75" s="166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</row>
    <row r="76" spans="1:109" ht="15" customHeight="1" x14ac:dyDescent="0.2">
      <c r="A76" s="9">
        <f>Input!A76</f>
        <v>10650</v>
      </c>
      <c r="B76" s="9" t="str">
        <f>Input!B76</f>
        <v>B1 - 7.5 mm</v>
      </c>
      <c r="C76" s="9">
        <f>Input!O76</f>
        <v>2.2312017486209341</v>
      </c>
      <c r="D76" s="9">
        <f>C76*Input!P76/100</f>
        <v>3.3324069450800346E-3</v>
      </c>
      <c r="E76" s="11">
        <f>Input!M76</f>
        <v>1.8676479190103146</v>
      </c>
      <c r="F76" s="12">
        <f>E76*Input!N76/100</f>
        <v>8.3238430717973296E-5</v>
      </c>
      <c r="G76" s="13">
        <f t="shared" si="285"/>
        <v>257.51129507314215</v>
      </c>
      <c r="H76" s="12">
        <f>G76*Input!L76/100</f>
        <v>8.9346369291656829E-3</v>
      </c>
      <c r="I76" s="9">
        <v>0.3</v>
      </c>
      <c r="J76" s="21">
        <f>(((C76*$G$4*0.000000001*Input!G76*(234/233))-(I76*0.000000000000001))/Input!F76)*1000000000000</f>
        <v>49.73372624136568</v>
      </c>
      <c r="K76" s="9">
        <f>J76*Input!P76/100</f>
        <v>7.4279708159010166E-2</v>
      </c>
      <c r="L76" s="14">
        <f t="shared" si="286"/>
        <v>0.68778128291489149</v>
      </c>
      <c r="M76" s="22">
        <f>L76*Input!P76/100</f>
        <v>1.0272343705800089E-3</v>
      </c>
      <c r="N76" s="9">
        <v>5.0000000000000001E-3</v>
      </c>
      <c r="O76" s="21">
        <f>(((G76*$D$4*0.000000001*Input!G76*(238/236))-(N76*0.000000001))/Input!F76)*1000000</f>
        <v>0.57820117505368562</v>
      </c>
      <c r="P76" s="9">
        <f>O76*Input!N76/100</f>
        <v>2.5769609978876945E-5</v>
      </c>
      <c r="Q76" s="23">
        <f t="shared" si="287"/>
        <v>0.43139542248258</v>
      </c>
      <c r="R76" s="24">
        <f>Q76*Input!N76/100</f>
        <v>1.9226684869702544E-5</v>
      </c>
      <c r="S76" s="65">
        <f>Input!S76*$G$6/0.000000000155125</f>
        <v>1.5853779835106521</v>
      </c>
      <c r="T76" s="9">
        <f>S76*Input!T76/100</f>
        <v>6.3522840058601602E-4</v>
      </c>
      <c r="U76" s="9">
        <f>S76*1/((U75+U77)/2)</f>
        <v>1.5851592598453692</v>
      </c>
      <c r="V76" s="9">
        <f>U76*Input!T76/100</f>
        <v>6.3514076250505808E-4</v>
      </c>
      <c r="W76" s="3">
        <v>3.0000000000000001E-3</v>
      </c>
      <c r="X76" s="21">
        <f>((($L$4*0.000000001*Input!G76/Input!W76*(232/229))-(W76*0.000000001))/Input!F76)*1000000000</f>
        <v>0.1065276693163211</v>
      </c>
      <c r="Y76" s="21">
        <f>X76*Input!X76/100</f>
        <v>2.4287783196922101E-4</v>
      </c>
      <c r="Z76" s="21">
        <f t="shared" si="288"/>
        <v>2.6011008777753205E-5</v>
      </c>
      <c r="AA76" s="21">
        <f>Z76*Input!X76/100</f>
        <v>5.9303817119231498E-8</v>
      </c>
      <c r="AB76" s="14">
        <v>0.05</v>
      </c>
      <c r="AC76" s="14">
        <v>0.9</v>
      </c>
      <c r="AD76" s="21">
        <f>(((Input!G76*$L$4*0.000000001*Input!U76*(230/229))-((AB76*0.000000000000001)+(Input!G76*AC76*0.000000000000001)))/Input!F76)*1000000000000</f>
        <v>2.7199874204235901E-2</v>
      </c>
      <c r="AE76" s="21">
        <f>AD76*Input!V76/100</f>
        <v>5.8717429043398273E-4</v>
      </c>
      <c r="AF76" s="191">
        <f t="shared" si="289"/>
        <v>1.2400021095910685E-3</v>
      </c>
      <c r="AG76" s="21">
        <f>AF76*Input!V76/100</f>
        <v>2.6768409051038513E-5</v>
      </c>
      <c r="AH76" s="9">
        <f t="shared" si="290"/>
        <v>47.672203726739816</v>
      </c>
      <c r="AI76" s="3">
        <f t="shared" si="291"/>
        <v>1.0348421912520351</v>
      </c>
      <c r="AJ76" s="22">
        <f t="shared" si="292"/>
        <v>585.15925984536921</v>
      </c>
      <c r="AK76" s="3">
        <f t="shared" si="293"/>
        <v>0.63514076250505813</v>
      </c>
      <c r="AL76" s="3">
        <f t="shared" si="294"/>
        <v>2.874397930453563E-3</v>
      </c>
      <c r="AM76" s="3">
        <f t="shared" si="295"/>
        <v>6.205088117577867E-5</v>
      </c>
      <c r="AN76" s="9">
        <f>AL76*1/((AN75+AN77)/2)</f>
        <v>2.8751632318706017E-3</v>
      </c>
      <c r="AO76" s="21">
        <f t="shared" si="296"/>
        <v>6.2067402071090059E-5</v>
      </c>
      <c r="AP76" s="58">
        <f t="shared" si="297"/>
        <v>0.19819999999999999</v>
      </c>
      <c r="AQ76" s="58">
        <f t="shared" si="298"/>
        <v>4.5999999999999999E-3</v>
      </c>
      <c r="AR76" s="58">
        <f t="shared" si="299"/>
        <v>2.320887991927346</v>
      </c>
      <c r="AS76" s="67">
        <f t="shared" si="300"/>
        <v>6.0295050485389758E-5</v>
      </c>
      <c r="AT76" s="67">
        <f t="shared" si="301"/>
        <v>1.3749600417085037E-7</v>
      </c>
      <c r="AU76" s="58">
        <v>0.75</v>
      </c>
      <c r="AV76" s="58">
        <f t="shared" si="302"/>
        <v>0.375</v>
      </c>
      <c r="AW76" s="58">
        <f t="shared" si="303"/>
        <v>0.1951</v>
      </c>
      <c r="AX76" s="57">
        <f t="shared" si="304"/>
        <v>4.6244442000000002E-3</v>
      </c>
      <c r="AY76" s="47">
        <f t="shared" si="305"/>
        <v>4.5576087615952811E-3</v>
      </c>
      <c r="AZ76" s="9" t="str">
        <f>Input!B76</f>
        <v>B1 - 7.5 mm</v>
      </c>
      <c r="BA76" s="48">
        <f>Input!E76</f>
        <v>7.5</v>
      </c>
      <c r="BB76" s="58">
        <f t="shared" si="306"/>
        <v>585.48201215049926</v>
      </c>
      <c r="BC76" s="22">
        <f t="shared" si="307"/>
        <v>0.63553583172902028</v>
      </c>
      <c r="BD76" s="9">
        <f t="shared" si="308"/>
        <v>137.1</v>
      </c>
      <c r="BE76" s="49">
        <f t="shared" si="309"/>
        <v>2.2788043807976406</v>
      </c>
      <c r="BF76" s="89">
        <f t="shared" si="310"/>
        <v>2.3360372945132144</v>
      </c>
      <c r="BG76" s="85"/>
      <c r="BH76" s="85"/>
      <c r="BI76" s="85"/>
      <c r="BJ76" s="85"/>
      <c r="BK76" s="85"/>
      <c r="BL76" s="85"/>
      <c r="BM76" s="90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</row>
    <row r="77" spans="1:109" s="165" customFormat="1" ht="15" customHeight="1" x14ac:dyDescent="0.2">
      <c r="A77" s="148">
        <f>Input!A77</f>
        <v>10368</v>
      </c>
      <c r="B77" s="148" t="str">
        <f>Input!B77</f>
        <v>Hu1-13</v>
      </c>
      <c r="C77" s="148">
        <f>Input!O77</f>
        <v>2.2979111060684176</v>
      </c>
      <c r="D77" s="148">
        <f>C77*Input!P77/100</f>
        <v>2.3413777178192839E-2</v>
      </c>
      <c r="E77" s="149">
        <f>Input!M77</f>
        <v>3.0136710649998477</v>
      </c>
      <c r="F77" s="150">
        <f>E77*Input!N77/100</f>
        <v>4.5203991089441941E-4</v>
      </c>
      <c r="G77" s="151">
        <f t="shared" si="285"/>
        <v>415.52496644217899</v>
      </c>
      <c r="H77" s="150">
        <f>G77*Input!L77/100</f>
        <v>3.3556616238167164E-2</v>
      </c>
      <c r="I77" s="148">
        <v>0</v>
      </c>
      <c r="J77" s="152">
        <f>(((C77*$G$4*0.000000001*Input!G77*(234/233))-(I77*0.000000000000001))/Input!F77)*1000000000000</f>
        <v>752.74704635613</v>
      </c>
      <c r="K77" s="148">
        <f>J77*Input!P77/100</f>
        <v>7.66985788457235</v>
      </c>
      <c r="L77" s="153">
        <f t="shared" si="286"/>
        <v>10.409944485973382</v>
      </c>
      <c r="M77" s="154">
        <f>L77*Input!P77/100</f>
        <v>0.10606855939216693</v>
      </c>
      <c r="N77" s="148">
        <v>0</v>
      </c>
      <c r="O77" s="152">
        <f>(((G77*$D$4*0.000000001*Input!G77*(238/236))-(N77*0.000000001))/Input!F77)*1000000</f>
        <v>13.711659319747339</v>
      </c>
      <c r="P77" s="148">
        <f>O77*Input!N77/100</f>
        <v>2.0566999926096897E-3</v>
      </c>
      <c r="Q77" s="155">
        <f t="shared" si="287"/>
        <v>10.230257772531145</v>
      </c>
      <c r="R77" s="156">
        <f>Q77*Input!N77/100</f>
        <v>1.5345021776363484E-3</v>
      </c>
      <c r="S77" s="154">
        <f>Input!S77*$G$6/0.000000000155125</f>
        <v>1.0010858876422879</v>
      </c>
      <c r="T77" s="148">
        <f>S77*Input!T77/100</f>
        <v>1.6881854783402518E-3</v>
      </c>
      <c r="U77" s="154">
        <f>S77</f>
        <v>1.0010858876422879</v>
      </c>
      <c r="V77" s="148">
        <f>U77*Input!T77/100</f>
        <v>1.6881854783402518E-3</v>
      </c>
      <c r="W77" s="157">
        <v>0</v>
      </c>
      <c r="X77" s="152">
        <f>((($L$4*0.000000001*Input!G77/Input!W77*(232/229))-(W77*0.000000001))/Input!F77)*1000000000</f>
        <v>0.87299658512812406</v>
      </c>
      <c r="Y77" s="152">
        <f>X77*Input!X77/100</f>
        <v>5.9021752417842879E-3</v>
      </c>
      <c r="Z77" s="152">
        <f t="shared" si="288"/>
        <v>2.1316078709362308E-4</v>
      </c>
      <c r="AA77" s="152">
        <f>Z77*Input!X77/100</f>
        <v>1.4411423154863646E-6</v>
      </c>
      <c r="AB77" s="153">
        <v>0</v>
      </c>
      <c r="AC77" s="153">
        <v>0.9</v>
      </c>
      <c r="AD77" s="152">
        <f>(((Input!G77*$L$4*0.000000001*Input!U77*(230/229))-((AB77*0.000000000000001)+(Input!G77*AC77*0.000000000000001)))/Input!F77)*1000000000000</f>
        <v>224.5194389274447</v>
      </c>
      <c r="AE77" s="152">
        <f>AD77*Input!V77/100</f>
        <v>0.54388818103054593</v>
      </c>
      <c r="AF77" s="152">
        <f t="shared" si="289"/>
        <v>10.235509760956093</v>
      </c>
      <c r="AG77" s="152">
        <f>AF77*Input!V77/100</f>
        <v>2.4795059226946581E-2</v>
      </c>
      <c r="AH77" s="148">
        <f t="shared" si="290"/>
        <v>48017.789296586336</v>
      </c>
      <c r="AI77" s="157">
        <f t="shared" si="291"/>
        <v>344.85001743234164</v>
      </c>
      <c r="AJ77" s="154">
        <f t="shared" si="292"/>
        <v>1.0858876422878971</v>
      </c>
      <c r="AK77" s="157">
        <f t="shared" si="293"/>
        <v>1.6881854783402517</v>
      </c>
      <c r="AL77" s="157">
        <f t="shared" si="294"/>
        <v>1.0005133779169328</v>
      </c>
      <c r="AM77" s="157">
        <f t="shared" si="295"/>
        <v>2.4283401515099775E-3</v>
      </c>
      <c r="AN77" s="148">
        <f>AF77/Q77</f>
        <v>1.0005133779169328</v>
      </c>
      <c r="AO77" s="152">
        <f t="shared" si="296"/>
        <v>2.4283401515099775E-3</v>
      </c>
      <c r="AP77" s="148">
        <f t="shared" si="297"/>
        <v>749.65779999999995</v>
      </c>
      <c r="AQ77" s="148" t="e">
        <f t="shared" si="298"/>
        <v>#VALUE!</v>
      </c>
      <c r="AR77" s="148" t="e">
        <f t="shared" si="299"/>
        <v>#VALUE!</v>
      </c>
      <c r="AS77" s="156">
        <f t="shared" si="300"/>
        <v>2.0836306555830154E-5</v>
      </c>
      <c r="AT77" s="156">
        <f t="shared" si="301"/>
        <v>1.409052426923235E-7</v>
      </c>
      <c r="AU77" s="148">
        <v>0.75</v>
      </c>
      <c r="AV77" s="148">
        <f t="shared" si="302"/>
        <v>0.375</v>
      </c>
      <c r="AW77" s="148">
        <f t="shared" si="303"/>
        <v>749.65610000000004</v>
      </c>
      <c r="AX77" s="158">
        <f t="shared" si="304"/>
        <v>333.66291305390001</v>
      </c>
      <c r="AY77" s="158">
        <f t="shared" si="305"/>
        <v>355.57451947959112</v>
      </c>
      <c r="AZ77" s="148" t="str">
        <f>Input!B77</f>
        <v>Hu1-13</v>
      </c>
      <c r="BA77" s="159">
        <f>Input!E77</f>
        <v>0</v>
      </c>
      <c r="BB77" s="148">
        <f t="shared" si="306"/>
        <v>9.0354053860995442</v>
      </c>
      <c r="BC77" s="154">
        <f t="shared" si="307"/>
        <v>16.726268457673246</v>
      </c>
      <c r="BD77" s="148">
        <f t="shared" si="308"/>
        <v>749598.10000000009</v>
      </c>
      <c r="BE77" s="160">
        <f t="shared" si="309"/>
        <v>177787.25973979555</v>
      </c>
      <c r="BF77" s="161">
        <f t="shared" si="310"/>
        <v>47.431684939212943</v>
      </c>
      <c r="BG77" s="162"/>
      <c r="BH77" s="162"/>
      <c r="BI77" s="162"/>
      <c r="BJ77" s="162"/>
      <c r="BK77" s="162"/>
      <c r="BL77" s="162"/>
      <c r="BM77" s="166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</row>
    <row r="78" spans="1:109" ht="15" customHeight="1" x14ac:dyDescent="0.2">
      <c r="A78" s="9">
        <f>Input!A78</f>
        <v>10651</v>
      </c>
      <c r="B78" s="9" t="str">
        <f>Input!B78</f>
        <v>B1 - 15 mm</v>
      </c>
      <c r="C78" s="9">
        <f>Input!O78</f>
        <v>1.4956516615221265</v>
      </c>
      <c r="D78" s="9">
        <f>C78*Input!P78/100</f>
        <v>4.1433808965768947E-3</v>
      </c>
      <c r="E78" s="11">
        <f>Input!M78</f>
        <v>1.2409369011797573</v>
      </c>
      <c r="F78" s="12">
        <f>E78*Input!N78/100</f>
        <v>7.627992192981391E-5</v>
      </c>
      <c r="G78" s="13">
        <f t="shared" si="285"/>
        <v>171.10037993466494</v>
      </c>
      <c r="H78" s="12">
        <f>G78*Input!L78/100</f>
        <v>9.3425758521789078E-3</v>
      </c>
      <c r="I78" s="9">
        <v>0.3</v>
      </c>
      <c r="J78" s="21">
        <f>(((C78*$G$4*0.000000001*Input!G78*(234/233))-(I78*0.000000000000001))/Input!F78)*1000000000000</f>
        <v>39.95756898669719</v>
      </c>
      <c r="K78" s="9">
        <f>J78*Input!P78/100</f>
        <v>0.11069384153569857</v>
      </c>
      <c r="L78" s="14">
        <f t="shared" si="286"/>
        <v>0.55258413428457032</v>
      </c>
      <c r="M78" s="22">
        <f>L78*Input!P78/100</f>
        <v>1.5308153660699817E-3</v>
      </c>
      <c r="N78" s="9">
        <v>5.0000000000000001E-3</v>
      </c>
      <c r="O78" s="21">
        <f>(((G78*$D$4*0.000000001*Input!G78*(238/236))-(N78*0.000000001))/Input!F78)*1000000</f>
        <v>0.46045424395644768</v>
      </c>
      <c r="P78" s="9">
        <f>O78*Input!N78/100</f>
        <v>2.8303948208694193E-5</v>
      </c>
      <c r="Q78" s="23">
        <f t="shared" si="287"/>
        <v>0.3435445337637808</v>
      </c>
      <c r="R78" s="24">
        <f>Q78*Input!N78/100</f>
        <v>2.1117552544373474E-5</v>
      </c>
      <c r="S78" s="65">
        <f>Input!S78*$G$6/0.000000000155125</f>
        <v>1.6034996652199507</v>
      </c>
      <c r="T78" s="9">
        <f>S78*Input!T78/100</f>
        <v>9.8748832220825413E-4</v>
      </c>
      <c r="U78" s="9">
        <f>S78*1/((U77+U79)/2)</f>
        <v>1.6029805053300388</v>
      </c>
      <c r="V78" s="9">
        <f>U78*Input!T78/100</f>
        <v>9.8716860631447093E-4</v>
      </c>
      <c r="W78" s="3">
        <v>3.0000000000000001E-3</v>
      </c>
      <c r="X78" s="21">
        <f>((($L$4*0.000000001*Input!G78/Input!W78*(232/229))-(W78*0.000000001))/Input!F78)*1000000000</f>
        <v>3.5545781115149305E-2</v>
      </c>
      <c r="Y78" s="21">
        <f>X78*Input!X78/100</f>
        <v>1.4758549182534224E-4</v>
      </c>
      <c r="Z78" s="21">
        <f t="shared" si="288"/>
        <v>8.6792626791900292E-6</v>
      </c>
      <c r="AA78" s="21">
        <f>Z78*Input!X78/100</f>
        <v>3.6036154249643859E-8</v>
      </c>
      <c r="AB78" s="14">
        <v>0.05</v>
      </c>
      <c r="AC78" s="14">
        <v>0.9</v>
      </c>
      <c r="AD78" s="21">
        <f>(((Input!G78*$L$4*0.000000001*Input!U78*(230/229))-((AB78*0.000000000000001)+(Input!G78*AC78*0.000000000000001)))/Input!F78)*1000000000000</f>
        <v>2.6949390651312719E-2</v>
      </c>
      <c r="AE78" s="21">
        <f>AD78*Input!V78/100</f>
        <v>5.9791299880987804E-4</v>
      </c>
      <c r="AF78" s="191">
        <f t="shared" si="289"/>
        <v>1.2285829342040646E-3</v>
      </c>
      <c r="AG78" s="21">
        <f>AF78*Input!V78/100</f>
        <v>2.725797091225917E-5</v>
      </c>
      <c r="AH78" s="9">
        <f t="shared" si="290"/>
        <v>141.5538369578093</v>
      </c>
      <c r="AI78" s="3">
        <f t="shared" si="291"/>
        <v>3.195106578063144</v>
      </c>
      <c r="AJ78" s="22">
        <f t="shared" si="292"/>
        <v>602.9805053300388</v>
      </c>
      <c r="AK78" s="3">
        <f t="shared" si="293"/>
        <v>0.9871686063144709</v>
      </c>
      <c r="AL78" s="3">
        <f t="shared" si="294"/>
        <v>3.5761970092903035E-3</v>
      </c>
      <c r="AM78" s="3">
        <f t="shared" si="295"/>
        <v>7.9343645004191255E-5</v>
      </c>
      <c r="AN78" s="9">
        <f>AL78*1/((AN77+AN79)/2)</f>
        <v>3.5722874519868442E-3</v>
      </c>
      <c r="AO78" s="21">
        <f t="shared" si="296"/>
        <v>7.9256905228389373E-5</v>
      </c>
      <c r="AP78" s="58">
        <f t="shared" si="297"/>
        <v>0.24360000000000001</v>
      </c>
      <c r="AQ78" s="58">
        <f t="shared" si="298"/>
        <v>6.7000000000000002E-3</v>
      </c>
      <c r="AR78" s="58">
        <f t="shared" si="299"/>
        <v>2.750410509031199</v>
      </c>
      <c r="AS78" s="67">
        <f t="shared" si="300"/>
        <v>2.5263864873943355E-5</v>
      </c>
      <c r="AT78" s="67">
        <f t="shared" si="301"/>
        <v>1.0490664171524694E-7</v>
      </c>
      <c r="AU78" s="58">
        <v>0.75</v>
      </c>
      <c r="AV78" s="58">
        <f t="shared" si="302"/>
        <v>0.375</v>
      </c>
      <c r="AW78" s="58">
        <f t="shared" si="303"/>
        <v>0.24229999999999999</v>
      </c>
      <c r="AX78" s="57">
        <f t="shared" si="304"/>
        <v>5.4882758000000002E-3</v>
      </c>
      <c r="AY78" s="47">
        <f t="shared" si="305"/>
        <v>5.4501706839861965E-3</v>
      </c>
      <c r="AZ78" s="9" t="str">
        <f>Input!B78</f>
        <v>B1 - 15 mm</v>
      </c>
      <c r="BA78" s="48">
        <f>Input!E78</f>
        <v>15</v>
      </c>
      <c r="BB78" s="58">
        <f t="shared" si="306"/>
        <v>603.39357533292082</v>
      </c>
      <c r="BC78" s="22">
        <f t="shared" si="307"/>
        <v>0.98788858822551484</v>
      </c>
      <c r="BD78" s="9">
        <f t="shared" si="308"/>
        <v>184.29999999999998</v>
      </c>
      <c r="BE78" s="49">
        <f t="shared" si="309"/>
        <v>2.7250853419930983</v>
      </c>
      <c r="BF78" s="89">
        <f t="shared" si="310"/>
        <v>2.2493481980958303</v>
      </c>
      <c r="BG78" s="85"/>
      <c r="BH78" s="85"/>
      <c r="BI78" s="85"/>
      <c r="BJ78" s="85"/>
      <c r="BK78" s="85"/>
      <c r="BL78" s="85"/>
      <c r="BM78" s="90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</row>
    <row r="79" spans="1:109" s="165" customFormat="1" ht="15" customHeight="1" x14ac:dyDescent="0.2">
      <c r="A79" s="148">
        <f>Input!A79</f>
        <v>10368</v>
      </c>
      <c r="B79" s="148" t="str">
        <f>Input!B79</f>
        <v>Hu1-13</v>
      </c>
      <c r="C79" s="148">
        <f>Input!O79</f>
        <v>2.2974782428275846</v>
      </c>
      <c r="D79" s="148">
        <f>C79*Input!P79/100</f>
        <v>2.526488231573858E-2</v>
      </c>
      <c r="E79" s="149">
        <f>Input!M79</f>
        <v>3.0139650439038581</v>
      </c>
      <c r="F79" s="150">
        <f>E79*Input!N79/100</f>
        <v>4.1736080454694477E-4</v>
      </c>
      <c r="G79" s="151">
        <f t="shared" si="285"/>
        <v>415.56550025346394</v>
      </c>
      <c r="H79" s="150">
        <f>G79*Input!L79/100</f>
        <v>2.1957944443803723E-2</v>
      </c>
      <c r="I79" s="148">
        <v>0</v>
      </c>
      <c r="J79" s="152">
        <f>(((C79*$G$4*0.000000001*Input!G79*(234/233))-(I79*0.000000000000001))/Input!F79)*1000000000000</f>
        <v>752.60524951936259</v>
      </c>
      <c r="K79" s="148">
        <f>J79*Input!P79/100</f>
        <v>8.2762407516477694</v>
      </c>
      <c r="L79" s="153">
        <f t="shared" si="286"/>
        <v>10.407983538791749</v>
      </c>
      <c r="M79" s="154">
        <f>L79*Input!P79/100</f>
        <v>0.11445439366950801</v>
      </c>
      <c r="N79" s="148">
        <v>0</v>
      </c>
      <c r="O79" s="152">
        <f>(((G79*$D$4*0.000000001*Input!G79*(238/236))-(N79*0.000000001))/Input!F79)*1000000</f>
        <v>13.712996870691699</v>
      </c>
      <c r="P79" s="148">
        <f>O79*Input!N79/100</f>
        <v>1.8989163189791092E-3</v>
      </c>
      <c r="Q79" s="155">
        <f t="shared" si="287"/>
        <v>10.231255718193708</v>
      </c>
      <c r="R79" s="156">
        <f>Q79*Input!N79/100</f>
        <v>1.4167799081504766E-3</v>
      </c>
      <c r="S79" s="154">
        <f>Input!S79*$G$6/0.000000000155125</f>
        <v>0.99956185559374733</v>
      </c>
      <c r="T79" s="148">
        <f>S79*Input!T79/100</f>
        <v>1.694396485314906E-3</v>
      </c>
      <c r="U79" s="154">
        <f>S79</f>
        <v>0.99956185559374733</v>
      </c>
      <c r="V79" s="148">
        <f>U79*Input!T79/100</f>
        <v>1.694396485314906E-3</v>
      </c>
      <c r="W79" s="157">
        <v>0</v>
      </c>
      <c r="X79" s="152">
        <f>((($L$4*0.000000001*Input!G79/Input!W79*(232/229))-(W79*0.000000001))/Input!F79)*1000000000</f>
        <v>0.8661715085720425</v>
      </c>
      <c r="Y79" s="152">
        <f>X79*Input!X79/100</f>
        <v>4.4748802251784467E-3</v>
      </c>
      <c r="Z79" s="152">
        <f t="shared" si="288"/>
        <v>2.1149429868410076E-4</v>
      </c>
      <c r="AA79" s="152">
        <f>Z79*Input!X79/100</f>
        <v>1.0926377115309491E-6</v>
      </c>
      <c r="AB79" s="153">
        <v>0</v>
      </c>
      <c r="AC79" s="153">
        <v>0.9</v>
      </c>
      <c r="AD79" s="152">
        <f>(((Input!G79*$L$4*0.000000001*Input!U79*(230/229))-((AB79*0.000000000000001)+(Input!G79*AC79*0.000000000000001)))/Input!F79)*1000000000000</f>
        <v>224.80213928653015</v>
      </c>
      <c r="AE79" s="152">
        <f>AD79*Input!V79/100</f>
        <v>0.63321762504529533</v>
      </c>
      <c r="AF79" s="152">
        <f t="shared" si="289"/>
        <v>10.248397652974122</v>
      </c>
      <c r="AG79" s="152">
        <f>AF79*Input!V79/100</f>
        <v>2.8867456701845064E-2</v>
      </c>
      <c r="AH79" s="148">
        <f t="shared" si="290"/>
        <v>48457.087102294317</v>
      </c>
      <c r="AI79" s="157">
        <f t="shared" si="291"/>
        <v>285.1345840583013</v>
      </c>
      <c r="AJ79" s="154">
        <f t="shared" si="292"/>
        <v>-0.43814440625267181</v>
      </c>
      <c r="AK79" s="157">
        <f t="shared" si="293"/>
        <v>1.6943964853149061</v>
      </c>
      <c r="AL79" s="157">
        <f t="shared" si="294"/>
        <v>1.0016754477898477</v>
      </c>
      <c r="AM79" s="157">
        <f t="shared" si="295"/>
        <v>2.8249043878813091E-3</v>
      </c>
      <c r="AN79" s="148">
        <f>AF79/Q79</f>
        <v>1.0016754477898477</v>
      </c>
      <c r="AO79" s="152">
        <f t="shared" si="296"/>
        <v>2.8249043878813091E-3</v>
      </c>
      <c r="AP79" s="148" t="str">
        <f t="shared" si="297"/>
        <v>Out of range</v>
      </c>
      <c r="AQ79" s="148" t="e">
        <f t="shared" si="298"/>
        <v>#VALUE!</v>
      </c>
      <c r="AR79" s="148" t="e">
        <f t="shared" si="299"/>
        <v>#VALUE!</v>
      </c>
      <c r="AS79" s="156">
        <f t="shared" si="300"/>
        <v>2.0671392105664163E-5</v>
      </c>
      <c r="AT79" s="156">
        <f t="shared" si="301"/>
        <v>1.0683245240925298E-7</v>
      </c>
      <c r="AU79" s="148">
        <v>0.75</v>
      </c>
      <c r="AV79" s="148">
        <f t="shared" si="302"/>
        <v>0.375</v>
      </c>
      <c r="AW79" s="148" t="str">
        <f t="shared" si="303"/>
        <v>Out of range</v>
      </c>
      <c r="AX79" s="158">
        <f t="shared" si="304"/>
        <v>299.90947147119999</v>
      </c>
      <c r="AY79" s="158" t="e">
        <f t="shared" si="305"/>
        <v>#VALUE!</v>
      </c>
      <c r="AZ79" s="148" t="str">
        <f>Input!B79</f>
        <v>Hu1-13</v>
      </c>
      <c r="BA79" s="159">
        <f>Input!E79</f>
        <v>0</v>
      </c>
      <c r="BB79" s="148" t="e">
        <f t="shared" si="306"/>
        <v>#VALUE!</v>
      </c>
      <c r="BC79" s="154" t="e">
        <f t="shared" si="307"/>
        <v>#VALUE!</v>
      </c>
      <c r="BD79" s="148" t="e">
        <f t="shared" si="308"/>
        <v>#VALUE!</v>
      </c>
      <c r="BE79" s="160" t="e">
        <f t="shared" si="309"/>
        <v>#VALUE!</v>
      </c>
      <c r="BF79" s="161" t="e">
        <f t="shared" si="310"/>
        <v>#VALUE!</v>
      </c>
      <c r="BG79" s="162"/>
      <c r="BH79" s="162"/>
      <c r="BI79" s="162"/>
      <c r="BJ79" s="162"/>
      <c r="BK79" s="162"/>
      <c r="BL79" s="162"/>
      <c r="BM79" s="166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</row>
    <row r="80" spans="1:109" ht="15" customHeight="1" x14ac:dyDescent="0.2">
      <c r="A80" s="9">
        <f>Input!A80</f>
        <v>10652</v>
      </c>
      <c r="B80" s="9" t="str">
        <f>Input!B80</f>
        <v>B1 - 18 mm</v>
      </c>
      <c r="C80" s="9">
        <f>Input!O80</f>
        <v>2.0602554685400345</v>
      </c>
      <c r="D80" s="9">
        <f>C80*Input!P80/100</f>
        <v>4.3005115351741228E-3</v>
      </c>
      <c r="E80" s="11">
        <f>Input!M80</f>
        <v>1.6825673240570664</v>
      </c>
      <c r="F80" s="12">
        <f>E80*Input!N80/100</f>
        <v>7.2600606053491737E-5</v>
      </c>
      <c r="G80" s="13">
        <f t="shared" ref="G80:G87" si="311">E80*137.88</f>
        <v>231.99238264098832</v>
      </c>
      <c r="H80" s="12">
        <f>G80*Input!L80/100</f>
        <v>9.2410496847955548E-3</v>
      </c>
      <c r="I80" s="9">
        <v>0.3</v>
      </c>
      <c r="J80" s="21">
        <f>(((C80*$G$4*0.000000001*Input!G80*(234/233))-(I80*0.000000000000001))/Input!F80)*1000000000000</f>
        <v>44.024987093453383</v>
      </c>
      <c r="K80" s="9">
        <f>J80*Input!P80/100</f>
        <v>9.1896353497099903E-2</v>
      </c>
      <c r="L80" s="14">
        <f t="shared" ref="L80:L87" si="312">(J80/234)*602200000000*0.0000028263/(365.2425*24*60)</f>
        <v>0.60883357013096862</v>
      </c>
      <c r="M80" s="22">
        <f>L80*Input!P80/100</f>
        <v>1.2708597702230033E-3</v>
      </c>
      <c r="N80" s="9">
        <v>5.0000000000000001E-3</v>
      </c>
      <c r="O80" s="21">
        <f>(((G80*$D$4*0.000000001*Input!G80*(238/236))-(N80*0.000000001))/Input!F80)*1000000</f>
        <v>0.4993683220456262</v>
      </c>
      <c r="P80" s="9">
        <f>O80*Input!N80/100</f>
        <v>2.1547097881949645E-5</v>
      </c>
      <c r="Q80" s="23">
        <f t="shared" ref="Q80:Q87" si="313">(O80/238.05)*602200000000000000*0.00000000015512/(365.2425*24*60)</f>
        <v>0.37257829550984201</v>
      </c>
      <c r="R80" s="24">
        <f>Q80*Input!N80/100</f>
        <v>1.6076272057375373E-5</v>
      </c>
      <c r="S80" s="65">
        <f>Input!S80*$G$6/0.000000000155125</f>
        <v>1.6258640207074688</v>
      </c>
      <c r="T80" s="9">
        <f>S80*Input!T80/100</f>
        <v>7.7673465453575964E-4</v>
      </c>
      <c r="U80" s="9">
        <f>S80*1/((U79+U81)/2)</f>
        <v>1.6269617067444977</v>
      </c>
      <c r="V80" s="9">
        <f>U80*Input!T80/100</f>
        <v>7.7725905926696805E-4</v>
      </c>
      <c r="W80" s="3">
        <v>3.0000000000000001E-3</v>
      </c>
      <c r="X80" s="21">
        <f>((($L$4*0.000000001*Input!G80/Input!W80*(232/229))-(W80*0.000000001))/Input!F80)*1000000000</f>
        <v>5.6724074466692316E-2</v>
      </c>
      <c r="Y80" s="21">
        <f>X80*Input!X80/100</f>
        <v>2.1936800582195002E-4</v>
      </c>
      <c r="Z80" s="21">
        <f t="shared" ref="Z80:Z87" si="314">(X80/232)*6.022E+23*0.000000001*0.000000000049475/(365.2425*24*60)</f>
        <v>1.3850395942502858E-5</v>
      </c>
      <c r="AA80" s="21">
        <f>Z80*Input!X80/100</f>
        <v>5.356339025919854E-8</v>
      </c>
      <c r="AB80" s="14">
        <v>0.05</v>
      </c>
      <c r="AC80" s="14">
        <v>0.9</v>
      </c>
      <c r="AD80" s="21">
        <f>(((Input!G80*$L$4*0.000000001*Input!U80*(230/229))-((AB80*0.000000000000001)+(Input!G80*AC80*0.000000000000001)))/Input!F80)*1000000000000</f>
        <v>4.0243615202264917E-2</v>
      </c>
      <c r="AE80" s="21">
        <f>AD80*Input!V80/100</f>
        <v>5.6202524761349596E-4</v>
      </c>
      <c r="AF80" s="191">
        <f t="shared" ref="AF80:AF87" si="315">(AD80/230)*602200000000*$D$6/(365.2425*24*60)</f>
        <v>1.8346470051177038E-3</v>
      </c>
      <c r="AG80" s="21">
        <f>AF80*Input!V80/100</f>
        <v>2.562190131657468E-5</v>
      </c>
      <c r="AH80" s="9">
        <f t="shared" ref="AH80:AH87" si="316">AF80/Z80</f>
        <v>132.4617009314299</v>
      </c>
      <c r="AI80" s="3">
        <f t="shared" ref="AI80:AI87" si="317">AH80*SQRT((AG80/AF80)^2+(AA80/Z80)^2)</f>
        <v>1.9195212048062715</v>
      </c>
      <c r="AJ80" s="22">
        <f t="shared" ref="AJ80:AJ87" si="318">(U80-1)*1000</f>
        <v>626.96170674449775</v>
      </c>
      <c r="AK80" s="3">
        <f t="shared" ref="AK80:AK87" si="319">V80*1000</f>
        <v>0.77725905926696803</v>
      </c>
      <c r="AL80" s="3">
        <f t="shared" ref="AL80:AL87" si="320">AF80/Q80</f>
        <v>4.9241918469972706E-3</v>
      </c>
      <c r="AM80" s="3">
        <f t="shared" ref="AM80:AM87" si="321">AL80*SQRT((R80/Q80)^2+(AG80/AF80)^2)</f>
        <v>6.876950138377371E-5</v>
      </c>
      <c r="AN80" s="9">
        <f>AL80*1/((AN79+AN81)/2)</f>
        <v>4.9265596549543187E-3</v>
      </c>
      <c r="AO80" s="21">
        <f t="shared" ref="AO80:AO87" si="322">AN80*SQRT((R80/Q80)^2+(AG80/AF80)^2)</f>
        <v>6.8802569342463836E-5</v>
      </c>
      <c r="AP80" s="58">
        <f t="shared" ref="AP80:AP87" si="323">ThU_Alter_Kombi(AN80,U80)</f>
        <v>0.33110000000000001</v>
      </c>
      <c r="AQ80" s="58">
        <f t="shared" ref="AQ80:AQ87" si="324">Montealter(AN80,AO80,U80,V80)</f>
        <v>4.8999999999999998E-3</v>
      </c>
      <c r="AR80" s="58">
        <f t="shared" ref="AR80:AR87" si="325">(AQ80/AP80)*100</f>
        <v>1.4799154334038054</v>
      </c>
      <c r="AS80" s="67">
        <f t="shared" ref="AS80:AS87" si="326">Z80/Q80</f>
        <v>3.7174457313864078E-5</v>
      </c>
      <c r="AT80" s="67">
        <f t="shared" ref="AT80:AT87" si="327">AS80*SQRT((Y80/X80)^2+(P80/O80)^2)</f>
        <v>1.4377306668895921E-7</v>
      </c>
      <c r="AU80" s="58">
        <v>0.75</v>
      </c>
      <c r="AV80" s="58">
        <f t="shared" si="302"/>
        <v>0.375</v>
      </c>
      <c r="AW80" s="58">
        <f t="shared" ref="AW80:AW87" si="328">marincorr_age(AN80,U80,AS80,AU80)</f>
        <v>0.32919999999999999</v>
      </c>
      <c r="AX80" s="57">
        <f t="shared" ref="AX80:AX87" si="329">marincorr_age_error(AN80, AO80, U80, V80, AS80, AT80, AU80, AV80)</f>
        <v>4.7631282999999998E-3</v>
      </c>
      <c r="AY80" s="47">
        <f t="shared" ref="AY80:AY87" si="330">SQRT(((AU80*EXP(-0.0000091577*AW80*1000))/(0.0000091577*(EXP(-0.0000091577*AW80*1000)+(AJ80/1000)*EXP(-(0.0000091577-0.0000028263)*AW80*1000)-AS80*AU80*EXP(-0.0000091577*AW80*1000))))^2*AT80^2+((AS80*EXP(-0.0000091577*AW80*1000))/(0.0000091577*(EXP(-0.0000091577*AW80*1000)+(AJ80/1000)*EXP(-(0.0000091577-0.0000028263)*AW80*1000)-AS80*AU80*EXP(-0.0000091577*AW80*1000))))^2*AV80^2+((0.0000091577/(0.0000091577-0.0000028263))*(EXP(-(0.0000091577-0.0000028263)*AW80*1000)-1)/(0.0000091577*(EXP(-0.0000091577*AW80*1000)+(AJ80/1000)*EXP(-(0.0000091577-0.0000028263)*AW80*1000)-AS80*AU80*EXP(-0.0000091577*AW80*1000))))^2*T80^2+(1/(0.0000091577*(EXP(-0.0000091577*AW80*1000)+(AJ80/1000)*EXP(-(0.0000091577-0.0000028263)*AW80*1000)-AS80*AU80*EXP(-0.0000091577*AW80*1000))))^2*AO80^2)/1000</f>
        <v>4.7263763194889518E-3</v>
      </c>
      <c r="AZ80" s="9" t="str">
        <f>Input!B80</f>
        <v>B1 - 18 mm</v>
      </c>
      <c r="BA80" s="48">
        <f>Input!E80</f>
        <v>18</v>
      </c>
      <c r="BB80" s="58">
        <f t="shared" ref="BB80:BB87" si="331">((U80-1)*EXP(0.0000028263*AW80*1000))*1000</f>
        <v>627.54531463421472</v>
      </c>
      <c r="BC80" s="22">
        <f t="shared" ref="BC80:BC87" si="332">SQRT((EXP(0.0000028263*AW80*1000)*V80)^2+((U80-1)*0.0000028263*EXP(0.0000028263*AW80*1000)*AY80*1000)^2)*1000</f>
        <v>0.77802773334417896</v>
      </c>
      <c r="BD80" s="9">
        <f t="shared" ref="BD80:BD87" si="333">AW80*1000-58</f>
        <v>271.2</v>
      </c>
      <c r="BE80" s="49">
        <f t="shared" ref="BE80:BE87" si="334">AY80/2*1000</f>
        <v>2.3631881597444759</v>
      </c>
      <c r="BF80" s="89">
        <f t="shared" ref="BF80:BF87" si="335">AY80/AW80*100</f>
        <v>1.4357157714121969</v>
      </c>
      <c r="BG80" s="85"/>
      <c r="BH80" s="85"/>
      <c r="BI80" s="85"/>
      <c r="BJ80" s="85"/>
      <c r="BK80" s="85"/>
      <c r="BL80" s="85"/>
      <c r="BM80" s="90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</row>
    <row r="81" spans="1:109" s="165" customFormat="1" ht="15" customHeight="1" x14ac:dyDescent="0.2">
      <c r="A81" s="148">
        <f>Input!A81</f>
        <v>10368</v>
      </c>
      <c r="B81" s="148" t="str">
        <f>Input!B81</f>
        <v>Hu1-13</v>
      </c>
      <c r="C81" s="148">
        <f>Input!O81</f>
        <v>2.3036670773305947</v>
      </c>
      <c r="D81" s="148">
        <f>C81*Input!P81/100</f>
        <v>2.3833217130957044E-2</v>
      </c>
      <c r="E81" s="149">
        <f>Input!M81</f>
        <v>3.0136234768004413</v>
      </c>
      <c r="F81" s="150">
        <f>E81*Input!N81/100</f>
        <v>3.9890579458838897E-4</v>
      </c>
      <c r="G81" s="151">
        <f t="shared" si="311"/>
        <v>415.51840498124483</v>
      </c>
      <c r="H81" s="150">
        <f>G81*Input!L81/100</f>
        <v>3.1373193146796756E-2</v>
      </c>
      <c r="I81" s="148">
        <v>0</v>
      </c>
      <c r="J81" s="152">
        <f>(((C81*$G$4*0.000000001*Input!G81*(234/233))-(I81*0.000000000000001))/Input!F81)*1000000000000</f>
        <v>754.63258072474514</v>
      </c>
      <c r="K81" s="148">
        <f>J81*Input!P81/100</f>
        <v>7.8072575362530481</v>
      </c>
      <c r="L81" s="153">
        <f t="shared" si="312"/>
        <v>10.43602005571317</v>
      </c>
      <c r="M81" s="154">
        <f>L81*Input!P81/100</f>
        <v>0.10796869670032644</v>
      </c>
      <c r="N81" s="148">
        <v>0</v>
      </c>
      <c r="O81" s="152">
        <f>(((G81*$D$4*0.000000001*Input!G81*(238/236))-(N81*0.000000001))/Input!F81)*1000000</f>
        <v>13.71144280203063</v>
      </c>
      <c r="P81" s="148">
        <f>O81*Input!N81/100</f>
        <v>1.8149493551544509E-3</v>
      </c>
      <c r="Q81" s="155">
        <f t="shared" si="313"/>
        <v>10.230096228840289</v>
      </c>
      <c r="R81" s="156">
        <f>Q81*Input!N81/100</f>
        <v>1.3541322253083328E-3</v>
      </c>
      <c r="S81" s="154">
        <f>Input!S81*$G$6/0.000000000155125</f>
        <v>0.99908877517097383</v>
      </c>
      <c r="T81" s="148">
        <f>S81*Input!T81/100</f>
        <v>1.6830050231662066E-3</v>
      </c>
      <c r="U81" s="154">
        <f>S81</f>
        <v>0.99908877517097383</v>
      </c>
      <c r="V81" s="148">
        <f>U81*Input!T81/100</f>
        <v>1.6830050231662066E-3</v>
      </c>
      <c r="W81" s="157">
        <v>0</v>
      </c>
      <c r="X81" s="152">
        <f>((($L$4*0.000000001*Input!G81/Input!W81*(232/229))-(W81*0.000000001))/Input!F81)*1000000000</f>
        <v>0.86826276962832216</v>
      </c>
      <c r="Y81" s="152">
        <f>X81*Input!X81/100</f>
        <v>3.2502639663173605E-3</v>
      </c>
      <c r="Z81" s="152">
        <f t="shared" si="314"/>
        <v>2.1200492479692731E-4</v>
      </c>
      <c r="AA81" s="152">
        <f>Z81*Input!X81/100</f>
        <v>7.9362146098265408E-7</v>
      </c>
      <c r="AB81" s="153">
        <v>0</v>
      </c>
      <c r="AC81" s="153">
        <v>0.9</v>
      </c>
      <c r="AD81" s="152">
        <f>(((Input!G81*$L$4*0.000000001*Input!U81*(230/229))-((AB81*0.000000000000001)+(Input!G81*AC81*0.000000000000001)))/Input!F81)*1000000000000</f>
        <v>223.80901622729979</v>
      </c>
      <c r="AE81" s="152">
        <f>AD81*Input!V81/100</f>
        <v>0.48106000122130205</v>
      </c>
      <c r="AF81" s="152">
        <f t="shared" si="315"/>
        <v>10.203122638858893</v>
      </c>
      <c r="AG81" s="152">
        <f>AF81*Input!V81/100</f>
        <v>2.1930815263160285E-2</v>
      </c>
      <c r="AH81" s="148">
        <f t="shared" si="316"/>
        <v>48126.818981361568</v>
      </c>
      <c r="AI81" s="157">
        <f t="shared" si="317"/>
        <v>207.74479042170131</v>
      </c>
      <c r="AJ81" s="154">
        <f t="shared" si="318"/>
        <v>-0.9112248290261693</v>
      </c>
      <c r="AK81" s="157">
        <f t="shared" si="319"/>
        <v>1.6830050231662066</v>
      </c>
      <c r="AL81" s="157">
        <f t="shared" si="320"/>
        <v>0.99736331023892499</v>
      </c>
      <c r="AM81" s="157">
        <f t="shared" si="321"/>
        <v>2.147815732247435E-3</v>
      </c>
      <c r="AN81" s="148">
        <f>AF81/Q81</f>
        <v>0.99736331023892499</v>
      </c>
      <c r="AO81" s="152">
        <f t="shared" si="322"/>
        <v>2.147815732247435E-3</v>
      </c>
      <c r="AP81" s="148">
        <f t="shared" si="323"/>
        <v>722.98860000000002</v>
      </c>
      <c r="AQ81" s="148" t="e">
        <f t="shared" si="324"/>
        <v>#VALUE!</v>
      </c>
      <c r="AR81" s="148" t="e">
        <f t="shared" si="325"/>
        <v>#VALUE!</v>
      </c>
      <c r="AS81" s="156">
        <f t="shared" si="326"/>
        <v>2.0723649128465801E-5</v>
      </c>
      <c r="AT81" s="156">
        <f t="shared" si="327"/>
        <v>7.7625609396659568E-8</v>
      </c>
      <c r="AU81" s="148">
        <v>0.75</v>
      </c>
      <c r="AV81" s="148">
        <f t="shared" ref="AV81:AV87" si="336">AU81/2</f>
        <v>0.375</v>
      </c>
      <c r="AW81" s="148">
        <f t="shared" si="328"/>
        <v>722.98689999999999</v>
      </c>
      <c r="AX81" s="158">
        <f t="shared" si="329"/>
        <v>333.10068551159998</v>
      </c>
      <c r="AY81" s="158">
        <f t="shared" si="330"/>
        <v>266.43370920636517</v>
      </c>
      <c r="AZ81" s="148" t="str">
        <f>Input!B81</f>
        <v>Hu1-13</v>
      </c>
      <c r="BA81" s="159">
        <f>Input!E81</f>
        <v>0</v>
      </c>
      <c r="BB81" s="148">
        <f t="shared" si="331"/>
        <v>-7.0315858033388947</v>
      </c>
      <c r="BC81" s="154">
        <f t="shared" si="332"/>
        <v>14.025044073807191</v>
      </c>
      <c r="BD81" s="148">
        <f t="shared" si="333"/>
        <v>722928.9</v>
      </c>
      <c r="BE81" s="160">
        <f t="shared" si="334"/>
        <v>133216.85460318258</v>
      </c>
      <c r="BF81" s="161">
        <f t="shared" si="335"/>
        <v>36.851803152500437</v>
      </c>
      <c r="BG81" s="162"/>
      <c r="BH81" s="162"/>
      <c r="BI81" s="162"/>
      <c r="BJ81" s="162"/>
      <c r="BK81" s="162"/>
      <c r="BL81" s="162"/>
      <c r="BM81" s="166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</row>
    <row r="82" spans="1:109" ht="15" customHeight="1" x14ac:dyDescent="0.2">
      <c r="A82" s="9">
        <f>Input!A82</f>
        <v>10653</v>
      </c>
      <c r="B82" s="9" t="str">
        <f>Input!B82</f>
        <v>B1 - 554 mm</v>
      </c>
      <c r="C82" s="9">
        <f>Input!O82</f>
        <v>1.8154930630252228</v>
      </c>
      <c r="D82" s="9">
        <f>C82*Input!P82/100</f>
        <v>3.9449585341944735E-3</v>
      </c>
      <c r="E82" s="11">
        <f>Input!M82</f>
        <v>1.6922275580583106</v>
      </c>
      <c r="F82" s="12">
        <f>E82*Input!N82/100</f>
        <v>1.1254733802097818E-4</v>
      </c>
      <c r="G82" s="13">
        <f t="shared" si="311"/>
        <v>233.32433570507985</v>
      </c>
      <c r="H82" s="12">
        <f>G82*Input!L82/100</f>
        <v>1.2032558563152516E-2</v>
      </c>
      <c r="I82" s="9">
        <v>0.3</v>
      </c>
      <c r="J82" s="21">
        <f>(((C82*$G$4*0.000000001*Input!G82*(234/233))-(I82*0.000000000000001))/Input!F82)*1000000000000</f>
        <v>36.293520360458096</v>
      </c>
      <c r="K82" s="9">
        <f>J82*Input!P82/100</f>
        <v>7.8863662879201477E-2</v>
      </c>
      <c r="L82" s="14">
        <f t="shared" si="312"/>
        <v>0.50191300514803638</v>
      </c>
      <c r="M82" s="22">
        <f>L82*Input!P82/100</f>
        <v>1.0906271323243453E-3</v>
      </c>
      <c r="N82" s="9">
        <v>5.0000000000000001E-3</v>
      </c>
      <c r="O82" s="21">
        <f>(((G82*$D$4*0.000000001*Input!G82*(238/236))-(N82*0.000000001))/Input!F82)*1000000</f>
        <v>0.46985774412335612</v>
      </c>
      <c r="P82" s="9">
        <f>O82*Input!N82/100</f>
        <v>3.1249484206664515E-5</v>
      </c>
      <c r="Q82" s="23">
        <f t="shared" si="313"/>
        <v>0.3505604775258146</v>
      </c>
      <c r="R82" s="24">
        <f>Q82*Input!N82/100</f>
        <v>2.3315214536610129E-5</v>
      </c>
      <c r="S82" s="65">
        <f>Input!S82*$G$6/0.000000000155125</f>
        <v>1.4260894219563867</v>
      </c>
      <c r="T82" s="9">
        <f>S82*Input!T82/100</f>
        <v>7.4651710873547801E-4</v>
      </c>
      <c r="U82" s="9">
        <f>S82*1/((U81+U83)/2)</f>
        <v>1.4272160839967118</v>
      </c>
      <c r="V82" s="9">
        <f>U82*Input!T82/100</f>
        <v>7.4710688415623085E-4</v>
      </c>
      <c r="W82" s="3">
        <v>3.0000000000000001E-3</v>
      </c>
      <c r="X82" s="21">
        <f>((($L$4*0.000000001*Input!G82/Input!W82*(232/229))-(W82*0.000000001))/Input!F82)*1000000000</f>
        <v>6.5695645847425279</v>
      </c>
      <c r="Y82" s="21">
        <f>X82*Input!X82/100</f>
        <v>1.0266350530003885E-2</v>
      </c>
      <c r="Z82" s="21">
        <f t="shared" si="314"/>
        <v>1.6040996970687856E-3</v>
      </c>
      <c r="AA82" s="21">
        <f>Z82*Input!X82/100</f>
        <v>2.5067490490051428E-6</v>
      </c>
      <c r="AB82" s="14">
        <v>0.05</v>
      </c>
      <c r="AC82" s="14">
        <v>0.9</v>
      </c>
      <c r="AD82" s="21">
        <f>(((Input!G82*$L$4*0.000000001*Input!U82*(230/229))-((AB82*0.000000000000001)+(Input!G82*AC82*0.000000000000001)))/Input!F82)*1000000000000</f>
        <v>3.5399314989594255</v>
      </c>
      <c r="AE82" s="21">
        <f>AD82*Input!V82/100</f>
        <v>9.1731364493179476E-3</v>
      </c>
      <c r="AF82" s="191">
        <f t="shared" si="315"/>
        <v>0.1613802510099098</v>
      </c>
      <c r="AG82" s="21">
        <f>AF82*Input!V82/100</f>
        <v>4.181897483536731E-4</v>
      </c>
      <c r="AH82" s="9">
        <f t="shared" si="316"/>
        <v>100.60487593433517</v>
      </c>
      <c r="AI82" s="3">
        <f t="shared" si="317"/>
        <v>0.30443698118094437</v>
      </c>
      <c r="AJ82" s="22">
        <f t="shared" si="318"/>
        <v>427.21608399671186</v>
      </c>
      <c r="AK82" s="3">
        <f t="shared" si="319"/>
        <v>0.74710688415623083</v>
      </c>
      <c r="AL82" s="3">
        <f t="shared" si="320"/>
        <v>0.46034924458369975</v>
      </c>
      <c r="AM82" s="3">
        <f t="shared" si="321"/>
        <v>1.193310396930632E-3</v>
      </c>
      <c r="AN82" s="9">
        <f>AL82*1/((AN81+AN83)/2)</f>
        <v>0.46112454379791307</v>
      </c>
      <c r="AO82" s="21">
        <f t="shared" si="322"/>
        <v>1.1953201159079913E-3</v>
      </c>
      <c r="AP82" s="58">
        <f t="shared" si="323"/>
        <v>41.7346</v>
      </c>
      <c r="AQ82" s="58">
        <f t="shared" si="324"/>
        <v>0.1313</v>
      </c>
      <c r="AR82" s="58">
        <f t="shared" si="325"/>
        <v>0.31460706464180799</v>
      </c>
      <c r="AS82" s="67">
        <f t="shared" si="326"/>
        <v>4.5758144454565979E-3</v>
      </c>
      <c r="AT82" s="67">
        <f t="shared" si="327"/>
        <v>7.1571624256474654E-6</v>
      </c>
      <c r="AU82" s="58">
        <v>0.75</v>
      </c>
      <c r="AV82" s="58">
        <f t="shared" si="336"/>
        <v>0.375</v>
      </c>
      <c r="AW82" s="58">
        <f t="shared" si="328"/>
        <v>41.481200000000001</v>
      </c>
      <c r="AX82" s="57">
        <f t="shared" si="329"/>
        <v>0.18503186020000001</v>
      </c>
      <c r="AY82" s="47">
        <f t="shared" si="330"/>
        <v>0.18308324765991635</v>
      </c>
      <c r="AZ82" s="9" t="str">
        <f>Input!B82</f>
        <v>B1 - 554 mm</v>
      </c>
      <c r="BA82" s="48">
        <f>Input!E82</f>
        <v>554</v>
      </c>
      <c r="BB82" s="58">
        <f t="shared" si="331"/>
        <v>480.35636345309445</v>
      </c>
      <c r="BC82" s="22">
        <f t="shared" si="332"/>
        <v>0.87603932466564371</v>
      </c>
      <c r="BD82" s="9">
        <f t="shared" si="333"/>
        <v>41423.200000000004</v>
      </c>
      <c r="BE82" s="49">
        <f t="shared" si="334"/>
        <v>91.541623829958169</v>
      </c>
      <c r="BF82" s="89">
        <f t="shared" si="335"/>
        <v>0.44136439558141122</v>
      </c>
      <c r="BG82" s="85"/>
      <c r="BH82" s="85"/>
      <c r="BI82" s="85"/>
      <c r="BJ82" s="85"/>
      <c r="BK82" s="85"/>
      <c r="BL82" s="85"/>
      <c r="BM82" s="90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</row>
    <row r="83" spans="1:109" s="165" customFormat="1" ht="15" customHeight="1" x14ac:dyDescent="0.2">
      <c r="A83" s="148">
        <f>Input!A83</f>
        <v>10368</v>
      </c>
      <c r="B83" s="148" t="str">
        <f>Input!B83</f>
        <v>Hu1-13</v>
      </c>
      <c r="C83" s="148">
        <f>Input!O83</f>
        <v>2.3179762019297487</v>
      </c>
      <c r="D83" s="148">
        <f>C83*Input!P83/100</f>
        <v>2.2943888440866939E-2</v>
      </c>
      <c r="E83" s="149">
        <f>Input!M83</f>
        <v>3.0136189820523471</v>
      </c>
      <c r="F83" s="150">
        <f>E83*Input!N83/100</f>
        <v>5.799230084619541E-4</v>
      </c>
      <c r="G83" s="151">
        <f t="shared" si="311"/>
        <v>415.51778524537758</v>
      </c>
      <c r="H83" s="150">
        <f>G83*Input!L83/100</f>
        <v>3.3987355769178801E-2</v>
      </c>
      <c r="I83" s="148">
        <v>0</v>
      </c>
      <c r="J83" s="152">
        <f>(((C83*$G$4*0.000000001*Input!G83*(234/233))-(I83*0.000000000000001))/Input!F83)*1000000000000</f>
        <v>759.31994711133427</v>
      </c>
      <c r="K83" s="148">
        <f>J83*Input!P83/100</f>
        <v>7.5159322787453888</v>
      </c>
      <c r="L83" s="153">
        <f t="shared" si="312"/>
        <v>10.500842925634768</v>
      </c>
      <c r="M83" s="154">
        <f>L83*Input!P83/100</f>
        <v>0.10393988015073367</v>
      </c>
      <c r="N83" s="148">
        <v>0</v>
      </c>
      <c r="O83" s="152">
        <f>(((G83*$D$4*0.000000001*Input!G83*(238/236))-(N83*0.000000001))/Input!F83)*1000000</f>
        <v>13.711422351738189</v>
      </c>
      <c r="P83" s="148">
        <f>O83*Input!N83/100</f>
        <v>2.6385450011657684E-3</v>
      </c>
      <c r="Q83" s="155">
        <f t="shared" si="313"/>
        <v>10.230080970893871</v>
      </c>
      <c r="R83" s="156">
        <f>Q83*Input!N83/100</f>
        <v>1.9686162613064902E-3</v>
      </c>
      <c r="S83" s="154">
        <f>Input!S83*$G$6/0.000000000155125</f>
        <v>0.99933240007647695</v>
      </c>
      <c r="T83" s="148">
        <f>S83*Input!T83/100</f>
        <v>1.5738892920191263E-3</v>
      </c>
      <c r="U83" s="154">
        <f>S83</f>
        <v>0.99933240007647695</v>
      </c>
      <c r="V83" s="148">
        <f>U83*Input!T83/100</f>
        <v>1.5738892920191263E-3</v>
      </c>
      <c r="W83" s="157">
        <v>0</v>
      </c>
      <c r="X83" s="152">
        <f>((($L$4*0.000000001*Input!G83/Input!W83*(232/229))-(W83*0.000000001))/Input!F83)*1000000000</f>
        <v>0.86860782652465673</v>
      </c>
      <c r="Y83" s="152">
        <f>X83*Input!X83/100</f>
        <v>4.9385184744114774E-3</v>
      </c>
      <c r="Z83" s="152">
        <f t="shared" si="314"/>
        <v>2.120891778179216E-4</v>
      </c>
      <c r="AA83" s="152">
        <f>Z83*Input!X83/100</f>
        <v>1.205844905942503E-6</v>
      </c>
      <c r="AB83" s="153">
        <v>0</v>
      </c>
      <c r="AC83" s="153">
        <v>0.9</v>
      </c>
      <c r="AD83" s="152">
        <f>(((Input!G83*$L$4*0.000000001*Input!U83*(230/229))-((AB83*0.000000000000001)+(Input!G83*AC83*0.000000000000001)))/Input!F83)*1000000000000</f>
        <v>224.23745178988949</v>
      </c>
      <c r="AE83" s="152">
        <f>AD83*Input!V83/100</f>
        <v>0.57951485044840634</v>
      </c>
      <c r="AF83" s="152">
        <f t="shared" si="315"/>
        <v>10.222654383654698</v>
      </c>
      <c r="AG83" s="152">
        <f>AF83*Input!V83/100</f>
        <v>2.6419226489785279E-2</v>
      </c>
      <c r="AH83" s="148">
        <f t="shared" si="316"/>
        <v>48199.792600595771</v>
      </c>
      <c r="AI83" s="157">
        <f t="shared" si="317"/>
        <v>301.02523974597415</v>
      </c>
      <c r="AJ83" s="154">
        <f t="shared" si="318"/>
        <v>-0.66759992352305453</v>
      </c>
      <c r="AK83" s="157">
        <f t="shared" si="319"/>
        <v>1.5738892920191263</v>
      </c>
      <c r="AL83" s="157">
        <f t="shared" si="320"/>
        <v>0.99927404413901477</v>
      </c>
      <c r="AM83" s="157">
        <f t="shared" si="321"/>
        <v>2.5896534090249046E-3</v>
      </c>
      <c r="AN83" s="148">
        <f>AF83/Q83</f>
        <v>0.99927404413901477</v>
      </c>
      <c r="AO83" s="152">
        <f t="shared" si="322"/>
        <v>2.5896534090249046E-3</v>
      </c>
      <c r="AP83" s="148" t="str">
        <f t="shared" si="323"/>
        <v>Out of range</v>
      </c>
      <c r="AQ83" s="148" t="e">
        <f t="shared" si="324"/>
        <v>#VALUE!</v>
      </c>
      <c r="AR83" s="148" t="e">
        <f t="shared" si="325"/>
        <v>#VALUE!</v>
      </c>
      <c r="AS83" s="156">
        <f t="shared" si="326"/>
        <v>2.0731915849087353E-5</v>
      </c>
      <c r="AT83" s="156">
        <f t="shared" si="327"/>
        <v>1.1793996508421466E-7</v>
      </c>
      <c r="AU83" s="148">
        <v>0.75</v>
      </c>
      <c r="AV83" s="148">
        <f t="shared" si="336"/>
        <v>0.375</v>
      </c>
      <c r="AW83" s="148" t="str">
        <f t="shared" si="328"/>
        <v>Out of range</v>
      </c>
      <c r="AX83" s="158">
        <f t="shared" si="329"/>
        <v>344.72372911119999</v>
      </c>
      <c r="AY83" s="158" t="e">
        <f t="shared" si="330"/>
        <v>#VALUE!</v>
      </c>
      <c r="AZ83" s="148" t="str">
        <f>Input!B83</f>
        <v>Hu1-13</v>
      </c>
      <c r="BA83" s="159">
        <f>Input!E83</f>
        <v>0</v>
      </c>
      <c r="BB83" s="148" t="e">
        <f t="shared" si="331"/>
        <v>#VALUE!</v>
      </c>
      <c r="BC83" s="154" t="e">
        <f t="shared" si="332"/>
        <v>#VALUE!</v>
      </c>
      <c r="BD83" s="148" t="e">
        <f t="shared" si="333"/>
        <v>#VALUE!</v>
      </c>
      <c r="BE83" s="160" t="e">
        <f t="shared" si="334"/>
        <v>#VALUE!</v>
      </c>
      <c r="BF83" s="161" t="e">
        <f t="shared" si="335"/>
        <v>#VALUE!</v>
      </c>
      <c r="BG83" s="162"/>
      <c r="BH83" s="162"/>
      <c r="BI83" s="162"/>
      <c r="BJ83" s="162"/>
      <c r="BK83" s="162"/>
      <c r="BL83" s="162"/>
      <c r="BM83" s="166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</row>
    <row r="84" spans="1:109" ht="15" customHeight="1" x14ac:dyDescent="0.2">
      <c r="A84" s="9">
        <f>Input!A84</f>
        <v>10654</v>
      </c>
      <c r="B84" s="9" t="str">
        <f>Input!B84</f>
        <v>B1 - 468 mm</v>
      </c>
      <c r="C84" s="9">
        <f>Input!O84</f>
        <v>0.88759391548371569</v>
      </c>
      <c r="D84" s="9">
        <f>C84*Input!P84/100</f>
        <v>2.126255952434384E-3</v>
      </c>
      <c r="E84" s="11">
        <f>Input!M84</f>
        <v>0.82639479497502999</v>
      </c>
      <c r="F84" s="12">
        <f>E84*Input!N84/100</f>
        <v>4.2532080968890892E-5</v>
      </c>
      <c r="G84" s="13">
        <f t="shared" si="311"/>
        <v>113.94331433115713</v>
      </c>
      <c r="H84" s="12">
        <f>G84*Input!L84/100</f>
        <v>6.8243977846847792E-3</v>
      </c>
      <c r="I84" s="9">
        <v>0.3</v>
      </c>
      <c r="J84" s="21">
        <f>(((C84*$G$4*0.000000001*Input!G84*(234/233))-(I84*0.000000000000001))/Input!F84)*1000000000000</f>
        <v>20.291162331348609</v>
      </c>
      <c r="K84" s="9">
        <f>J84*Input!P84/100</f>
        <v>4.8608044665707138E-2</v>
      </c>
      <c r="L84" s="14">
        <f t="shared" si="312"/>
        <v>0.28061202557715376</v>
      </c>
      <c r="M84" s="22">
        <f>L84*Input!P84/100</f>
        <v>6.7221392497145778E-4</v>
      </c>
      <c r="N84" s="9">
        <v>5.0000000000000001E-3</v>
      </c>
      <c r="O84" s="21">
        <f>(((G84*$D$4*0.000000001*Input!G84*(238/236))-(N84*0.000000001))/Input!F84)*1000000</f>
        <v>0.2623901927274423</v>
      </c>
      <c r="P84" s="9">
        <f>O84*Input!N84/100</f>
        <v>1.350444241709396E-5</v>
      </c>
      <c r="Q84" s="23">
        <f t="shared" si="313"/>
        <v>0.19576910758860108</v>
      </c>
      <c r="R84" s="24">
        <f>Q84*Input!N84/100</f>
        <v>1.007565341141516E-5</v>
      </c>
      <c r="S84" s="65">
        <f>Input!S84*$G$6/0.000000000155125</f>
        <v>1.4277190526581558</v>
      </c>
      <c r="T84" s="9">
        <f>S84*Input!T84/100</f>
        <v>1.21217694014129E-3</v>
      </c>
      <c r="U84" s="9">
        <f>S84*1/((U83+U85)/2)</f>
        <v>1.429546172963122</v>
      </c>
      <c r="V84" s="9">
        <f>U84*Input!T84/100</f>
        <v>1.2137282209037205E-3</v>
      </c>
      <c r="W84" s="3">
        <v>3.0000000000000001E-3</v>
      </c>
      <c r="X84" s="21">
        <f>((($L$4*0.000000001*Input!G84/Input!W84*(232/229))-(W84*0.000000001))/Input!F84)*1000000000</f>
        <v>3.7592434435152686</v>
      </c>
      <c r="Y84" s="21">
        <f>X84*Input!X84/100</f>
        <v>5.854701277523652E-3</v>
      </c>
      <c r="Z84" s="21">
        <f t="shared" si="314"/>
        <v>9.1789968591761634E-4</v>
      </c>
      <c r="AA84" s="21">
        <f>Z84*Input!X84/100</f>
        <v>1.4295505317833774E-6</v>
      </c>
      <c r="AB84" s="14">
        <v>0.05</v>
      </c>
      <c r="AC84" s="14">
        <v>0.9</v>
      </c>
      <c r="AD84" s="21">
        <f>(((Input!G84*$L$4*0.000000001*Input!U84*(230/229))-((AB84*0.000000000000001)+(Input!G84*AC84*0.000000000000001)))/Input!F84)*1000000000000</f>
        <v>1.6770694867411762</v>
      </c>
      <c r="AE84" s="21">
        <f>AD84*Input!V84/100</f>
        <v>4.4591919188455868E-3</v>
      </c>
      <c r="AF84" s="191">
        <f t="shared" si="315"/>
        <v>7.6455122030160416E-2</v>
      </c>
      <c r="AG84" s="21">
        <f>AF84*Input!V84/100</f>
        <v>2.0328797644140806E-4</v>
      </c>
      <c r="AH84" s="9">
        <f t="shared" si="316"/>
        <v>83.293548525108051</v>
      </c>
      <c r="AI84" s="3">
        <f t="shared" si="317"/>
        <v>0.25666567428512049</v>
      </c>
      <c r="AJ84" s="22">
        <f t="shared" si="318"/>
        <v>429.54617296312205</v>
      </c>
      <c r="AK84" s="3">
        <f t="shared" si="319"/>
        <v>1.2137282209037206</v>
      </c>
      <c r="AL84" s="3">
        <f t="shared" si="320"/>
        <v>0.39053721484406523</v>
      </c>
      <c r="AM84" s="3">
        <f t="shared" si="321"/>
        <v>1.03860133114644E-3</v>
      </c>
      <c r="AN84" s="9">
        <f>AL84*1/((AN83+AN85)/2)</f>
        <v>0.39094515545021452</v>
      </c>
      <c r="AO84" s="21">
        <f t="shared" si="322"/>
        <v>1.0396862153532998E-3</v>
      </c>
      <c r="AP84" s="58">
        <f t="shared" si="323"/>
        <v>34.310699999999997</v>
      </c>
      <c r="AQ84" s="58">
        <f t="shared" si="324"/>
        <v>0.107</v>
      </c>
      <c r="AR84" s="58">
        <f t="shared" si="325"/>
        <v>0.31185606822361539</v>
      </c>
      <c r="AS84" s="67">
        <f t="shared" si="326"/>
        <v>4.6886850393502138E-3</v>
      </c>
      <c r="AT84" s="67">
        <f t="shared" si="327"/>
        <v>7.3062135254204912E-6</v>
      </c>
      <c r="AU84" s="58">
        <v>0.75</v>
      </c>
      <c r="AV84" s="58">
        <f t="shared" si="336"/>
        <v>0.375</v>
      </c>
      <c r="AW84" s="58">
        <f t="shared" si="328"/>
        <v>34.049700000000001</v>
      </c>
      <c r="AX84" s="57">
        <f t="shared" si="329"/>
        <v>0.1720023628</v>
      </c>
      <c r="AY84" s="47">
        <f t="shared" si="330"/>
        <v>0.17146772787429176</v>
      </c>
      <c r="AZ84" s="9" t="str">
        <f>Input!B84</f>
        <v>B1 - 468 mm</v>
      </c>
      <c r="BA84" s="48">
        <f>Input!E84</f>
        <v>468</v>
      </c>
      <c r="BB84" s="58">
        <f t="shared" si="331"/>
        <v>472.93781322191501</v>
      </c>
      <c r="BC84" s="22">
        <f t="shared" si="332"/>
        <v>1.3558480264875841</v>
      </c>
      <c r="BD84" s="9">
        <f t="shared" si="333"/>
        <v>33991.700000000004</v>
      </c>
      <c r="BE84" s="49">
        <f t="shared" si="334"/>
        <v>85.733863937145884</v>
      </c>
      <c r="BF84" s="89">
        <f t="shared" si="335"/>
        <v>0.50358073015119598</v>
      </c>
      <c r="BG84" s="85"/>
      <c r="BH84" s="85"/>
      <c r="BI84" s="85"/>
      <c r="BJ84" s="85"/>
      <c r="BK84" s="85"/>
      <c r="BL84" s="85"/>
      <c r="BM84" s="90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</row>
    <row r="85" spans="1:109" s="165" customFormat="1" ht="15" customHeight="1" x14ac:dyDescent="0.2">
      <c r="A85" s="148">
        <f>Input!A85</f>
        <v>10368</v>
      </c>
      <c r="B85" s="148" t="str">
        <f>Input!B85</f>
        <v>Hu1-13</v>
      </c>
      <c r="C85" s="148">
        <f>Input!O85</f>
        <v>2.2982247190919738</v>
      </c>
      <c r="D85" s="148">
        <f>C85*Input!P85/100</f>
        <v>2.1694656219712352E-2</v>
      </c>
      <c r="E85" s="149">
        <f>Input!M85</f>
        <v>3.0133361390427367</v>
      </c>
      <c r="F85" s="150">
        <f>E85*Input!N85/100</f>
        <v>3.8201460410251965E-4</v>
      </c>
      <c r="G85" s="151">
        <f t="shared" si="311"/>
        <v>415.47878685121253</v>
      </c>
      <c r="H85" s="150">
        <f>G85*Input!L85/100</f>
        <v>2.750161050843232E-2</v>
      </c>
      <c r="I85" s="148">
        <v>0</v>
      </c>
      <c r="J85" s="152">
        <f>(((C85*$G$4*0.000000001*Input!G85*(234/233))-(I85*0.000000000000001))/Input!F85)*1000000000000</f>
        <v>752.84977934547737</v>
      </c>
      <c r="K85" s="148">
        <f>J85*Input!P85/100</f>
        <v>7.1067102413029088</v>
      </c>
      <c r="L85" s="153">
        <f t="shared" si="312"/>
        <v>10.41136520854036</v>
      </c>
      <c r="M85" s="154">
        <f>L85*Input!P85/100</f>
        <v>9.8280636832762946E-2</v>
      </c>
      <c r="N85" s="148">
        <v>0</v>
      </c>
      <c r="O85" s="152">
        <f>(((G85*$D$4*0.000000001*Input!G85*(238/236))-(N85*0.000000001))/Input!F85)*1000000</f>
        <v>13.710135467103107</v>
      </c>
      <c r="P85" s="148">
        <f>O85*Input!N85/100</f>
        <v>1.7380974876308104E-3</v>
      </c>
      <c r="Q85" s="155">
        <f t="shared" si="313"/>
        <v>10.229120827323106</v>
      </c>
      <c r="R85" s="156">
        <f>Q85*Input!N85/100</f>
        <v>1.2967931099807694E-3</v>
      </c>
      <c r="S85" s="154">
        <f>Input!S85*$G$6/0.000000000155125</f>
        <v>0.99811137566225416</v>
      </c>
      <c r="T85" s="148">
        <f>S85*Input!T85/100</f>
        <v>1.8392823397787488E-3</v>
      </c>
      <c r="U85" s="154">
        <f>S85</f>
        <v>0.99811137566225416</v>
      </c>
      <c r="V85" s="148">
        <f>U85*Input!T85/100</f>
        <v>1.8392823397787488E-3</v>
      </c>
      <c r="W85" s="157">
        <v>0</v>
      </c>
      <c r="X85" s="152">
        <f>((($L$4*0.000000001*Input!G85/Input!W85*(232/229))-(W85*0.000000001))/Input!F85)*1000000000</f>
        <v>0.86523710425899192</v>
      </c>
      <c r="Y85" s="152">
        <f>X85*Input!X85/100</f>
        <v>5.539107617785137E-3</v>
      </c>
      <c r="Z85" s="152">
        <f t="shared" si="314"/>
        <v>2.112661438869038E-4</v>
      </c>
      <c r="AA85" s="152">
        <f>Z85*Input!X85/100</f>
        <v>1.3524915901361476E-6</v>
      </c>
      <c r="AB85" s="153">
        <v>0</v>
      </c>
      <c r="AC85" s="153">
        <v>0.9</v>
      </c>
      <c r="AD85" s="152">
        <f>(((Input!G85*$L$4*0.000000001*Input!U85*(230/229))-((AB85*0.000000000000001)+(Input!G85*AC85*0.000000000000001)))/Input!F85)*1000000000000</f>
        <v>224.07391757885179</v>
      </c>
      <c r="AE85" s="152">
        <f>AD85*Input!V85/100</f>
        <v>0.61890677397546068</v>
      </c>
      <c r="AF85" s="152">
        <f t="shared" si="315"/>
        <v>10.215199100400282</v>
      </c>
      <c r="AG85" s="152">
        <f>AF85*Input!V85/100</f>
        <v>2.8215046128788997E-2</v>
      </c>
      <c r="AH85" s="148">
        <f t="shared" si="316"/>
        <v>48352.276954838257</v>
      </c>
      <c r="AI85" s="157">
        <f t="shared" si="317"/>
        <v>337.12507038753677</v>
      </c>
      <c r="AJ85" s="154">
        <f t="shared" si="318"/>
        <v>-1.8886243377458367</v>
      </c>
      <c r="AK85" s="157">
        <f t="shared" si="319"/>
        <v>1.8392823397787488</v>
      </c>
      <c r="AL85" s="157">
        <f t="shared" si="320"/>
        <v>0.99863901041371639</v>
      </c>
      <c r="AM85" s="157">
        <f t="shared" si="321"/>
        <v>2.7612099703108761E-3</v>
      </c>
      <c r="AN85" s="148">
        <f>AF85/Q85</f>
        <v>0.99863901041371639</v>
      </c>
      <c r="AO85" s="152">
        <f t="shared" si="322"/>
        <v>2.7612099703108761E-3</v>
      </c>
      <c r="AP85" s="148" t="str">
        <f t="shared" si="323"/>
        <v>Out of range</v>
      </c>
      <c r="AQ85" s="148" t="e">
        <f t="shared" si="324"/>
        <v>#VALUE!</v>
      </c>
      <c r="AR85" s="148" t="e">
        <f t="shared" si="325"/>
        <v>#VALUE!</v>
      </c>
      <c r="AS85" s="156">
        <f t="shared" si="326"/>
        <v>2.0653401934855309E-5</v>
      </c>
      <c r="AT85" s="156">
        <f t="shared" si="327"/>
        <v>1.322456522638408E-7</v>
      </c>
      <c r="AU85" s="148">
        <v>0.75</v>
      </c>
      <c r="AV85" s="148">
        <f t="shared" si="336"/>
        <v>0.375</v>
      </c>
      <c r="AW85" s="148" t="str">
        <f t="shared" si="328"/>
        <v>Out of range</v>
      </c>
      <c r="AX85" s="158">
        <f t="shared" si="329"/>
        <v>331.01673245360001</v>
      </c>
      <c r="AY85" s="158" t="e">
        <f t="shared" si="330"/>
        <v>#VALUE!</v>
      </c>
      <c r="AZ85" s="148" t="str">
        <f>Input!B85</f>
        <v>Hu1-13</v>
      </c>
      <c r="BA85" s="159">
        <f>Input!E85</f>
        <v>0</v>
      </c>
      <c r="BB85" s="148" t="e">
        <f t="shared" si="331"/>
        <v>#VALUE!</v>
      </c>
      <c r="BC85" s="154" t="e">
        <f t="shared" si="332"/>
        <v>#VALUE!</v>
      </c>
      <c r="BD85" s="148" t="e">
        <f t="shared" si="333"/>
        <v>#VALUE!</v>
      </c>
      <c r="BE85" s="160" t="e">
        <f t="shared" si="334"/>
        <v>#VALUE!</v>
      </c>
      <c r="BF85" s="161" t="e">
        <f t="shared" si="335"/>
        <v>#VALUE!</v>
      </c>
      <c r="BG85" s="162"/>
      <c r="BH85" s="162"/>
      <c r="BI85" s="162"/>
      <c r="BJ85" s="162"/>
      <c r="BK85" s="162"/>
      <c r="BL85" s="162"/>
      <c r="BM85" s="166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</row>
    <row r="86" spans="1:109" ht="15" customHeight="1" x14ac:dyDescent="0.2">
      <c r="A86" s="9">
        <f>Input!A86</f>
        <v>10655</v>
      </c>
      <c r="B86" s="9" t="str">
        <f>Input!B86</f>
        <v>B1 - 470 mm</v>
      </c>
      <c r="C86" s="9">
        <f>Input!O86</f>
        <v>1.1579058139816192</v>
      </c>
      <c r="D86" s="9">
        <f>C86*Input!P86/100</f>
        <v>2.9578550034115021E-3</v>
      </c>
      <c r="E86" s="11">
        <f>Input!M86</f>
        <v>1.0779532656415167</v>
      </c>
      <c r="F86" s="12">
        <f>E86*Input!N86/100</f>
        <v>5.7610135762561755E-5</v>
      </c>
      <c r="G86" s="13">
        <f t="shared" si="311"/>
        <v>148.62819626665231</v>
      </c>
      <c r="H86" s="12">
        <f>G86*Input!L86/100</f>
        <v>7.7698946738652998E-3</v>
      </c>
      <c r="I86" s="9">
        <v>0.3</v>
      </c>
      <c r="J86" s="21">
        <f>(((C86*$G$4*0.000000001*Input!G86*(234/233))-(I86*0.000000000000001))/Input!F86)*1000000000000</f>
        <v>28.870676528389073</v>
      </c>
      <c r="K86" s="9">
        <f>J86*Input!P86/100</f>
        <v>7.3749759255225755E-2</v>
      </c>
      <c r="L86" s="14">
        <f t="shared" si="312"/>
        <v>0.39926047054967301</v>
      </c>
      <c r="M86" s="22">
        <f>L86*Input!P86/100</f>
        <v>1.0199055624558143E-3</v>
      </c>
      <c r="N86" s="9">
        <v>5.0000000000000001E-3</v>
      </c>
      <c r="O86" s="21">
        <f>(((G86*$D$4*0.000000001*Input!G86*(238/236))-(N86*0.000000001))/Input!F86)*1000000</f>
        <v>0.37329626821750272</v>
      </c>
      <c r="P86" s="9">
        <f>O86*Input!N86/100</f>
        <v>1.9950446255079019E-5</v>
      </c>
      <c r="Q86" s="23">
        <f t="shared" si="313"/>
        <v>0.27851603954956988</v>
      </c>
      <c r="R86" s="24">
        <f>Q86*Input!N86/100</f>
        <v>1.4885011588097707E-5</v>
      </c>
      <c r="S86" s="65">
        <f>Input!S86*$G$6/0.000000000155125</f>
        <v>1.4297834710996187</v>
      </c>
      <c r="T86" s="9">
        <f>S86*Input!T86/100</f>
        <v>1.4205372823519274E-3</v>
      </c>
      <c r="U86" s="9">
        <f>S86*1/((U85+U87)/2)</f>
        <v>1.4324889045082239</v>
      </c>
      <c r="V86" s="9">
        <f>U86*Input!T86/100</f>
        <v>1.4232252201407791E-3</v>
      </c>
      <c r="W86" s="3">
        <v>3.0000000000000001E-3</v>
      </c>
      <c r="X86" s="21">
        <f>((($L$4*0.000000001*Input!G86/Input!W86*(232/229))-(W86*0.000000001))/Input!F86)*1000000000</f>
        <v>4.3151868372390894</v>
      </c>
      <c r="Y86" s="21">
        <f>X86*Input!X86/100</f>
        <v>6.1411923642323719E-3</v>
      </c>
      <c r="Z86" s="21">
        <f t="shared" si="314"/>
        <v>1.053645155492709E-3</v>
      </c>
      <c r="AA86" s="21">
        <f>Z86*Input!X86/100</f>
        <v>1.4995034578067654E-6</v>
      </c>
      <c r="AB86" s="14">
        <v>0.05</v>
      </c>
      <c r="AC86" s="14">
        <v>0.9</v>
      </c>
      <c r="AD86" s="21">
        <f>(((Input!G86*$L$4*0.000000001*Input!U86*(230/229))-((AB86*0.000000000000001)+(Input!G86*AC86*0.000000000000001)))/Input!F86)*1000000000000</f>
        <v>2.3994170577130522</v>
      </c>
      <c r="AE86" s="21">
        <f>AD86*Input!V86/100</f>
        <v>5.889104263977543E-3</v>
      </c>
      <c r="AF86" s="191">
        <f t="shared" si="315"/>
        <v>0.10938588138358488</v>
      </c>
      <c r="AG86" s="21">
        <f>AF86*Input!V86/100</f>
        <v>2.68475569265562E-4</v>
      </c>
      <c r="AH86" s="9">
        <f t="shared" si="316"/>
        <v>103.81662252547775</v>
      </c>
      <c r="AI86" s="3">
        <f t="shared" si="317"/>
        <v>0.29454308654165784</v>
      </c>
      <c r="AJ86" s="22">
        <f t="shared" si="318"/>
        <v>432.48890450822387</v>
      </c>
      <c r="AK86" s="3">
        <f t="shared" si="319"/>
        <v>1.4232252201407791</v>
      </c>
      <c r="AL86" s="3">
        <f t="shared" si="320"/>
        <v>0.39274535700166213</v>
      </c>
      <c r="AM86" s="3">
        <f t="shared" si="321"/>
        <v>9.6417861712892131E-4</v>
      </c>
      <c r="AN86" s="9">
        <f>AL86*1/((AN85+AN87)/2)</f>
        <v>0.39328060781338342</v>
      </c>
      <c r="AO86" s="21">
        <f t="shared" si="322"/>
        <v>9.6549264256108039E-4</v>
      </c>
      <c r="AP86" s="58">
        <f t="shared" si="323"/>
        <v>34.463099999999997</v>
      </c>
      <c r="AQ86" s="58">
        <f t="shared" si="324"/>
        <v>0.10580000000000001</v>
      </c>
      <c r="AR86" s="58">
        <f t="shared" si="325"/>
        <v>0.30699501785968186</v>
      </c>
      <c r="AS86" s="67">
        <f t="shared" si="326"/>
        <v>3.7830681392594726E-3</v>
      </c>
      <c r="AT86" s="67">
        <f t="shared" si="327"/>
        <v>5.3876983690520726E-6</v>
      </c>
      <c r="AU86" s="58">
        <v>0.75</v>
      </c>
      <c r="AV86" s="58">
        <f t="shared" si="336"/>
        <v>0.375</v>
      </c>
      <c r="AW86" s="58">
        <f t="shared" si="328"/>
        <v>34.253100000000003</v>
      </c>
      <c r="AX86" s="57">
        <f t="shared" si="329"/>
        <v>0.1492378047</v>
      </c>
      <c r="AY86" s="47">
        <f t="shared" si="330"/>
        <v>0.14928814135181923</v>
      </c>
      <c r="AZ86" s="9" t="str">
        <f>Input!B86</f>
        <v>B1 - 470 mm</v>
      </c>
      <c r="BA86" s="48">
        <f>Input!E86</f>
        <v>470</v>
      </c>
      <c r="BB86" s="58">
        <f t="shared" si="331"/>
        <v>476.45163063500746</v>
      </c>
      <c r="BC86" s="22">
        <f t="shared" si="332"/>
        <v>1.5807320369002644</v>
      </c>
      <c r="BD86" s="9">
        <f t="shared" si="333"/>
        <v>34195.100000000006</v>
      </c>
      <c r="BE86" s="49">
        <f t="shared" si="334"/>
        <v>74.644070675909617</v>
      </c>
      <c r="BF86" s="89">
        <f t="shared" si="335"/>
        <v>0.43583833682737971</v>
      </c>
      <c r="BG86" s="85"/>
      <c r="BH86" s="85"/>
      <c r="BI86" s="85"/>
      <c r="BJ86" s="85"/>
      <c r="BK86" s="85"/>
      <c r="BL86" s="85"/>
      <c r="BM86" s="90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</row>
    <row r="87" spans="1:109" s="165" customFormat="1" ht="15" customHeight="1" x14ac:dyDescent="0.2">
      <c r="A87" s="148">
        <f>Input!A87</f>
        <v>10368</v>
      </c>
      <c r="B87" s="148" t="str">
        <f>Input!B87</f>
        <v>Hu1-13</v>
      </c>
      <c r="C87" s="148">
        <f>Input!O87</f>
        <v>2.2982247190919738</v>
      </c>
      <c r="D87" s="148">
        <f>C87*Input!P87/100</f>
        <v>2.1694656219712352E-2</v>
      </c>
      <c r="E87" s="149">
        <f>Input!M87</f>
        <v>3.0133361390427367</v>
      </c>
      <c r="F87" s="150">
        <f>E87*Input!N87/100</f>
        <v>3.8201460410251965E-4</v>
      </c>
      <c r="G87" s="151">
        <f t="shared" si="311"/>
        <v>415.47878685121253</v>
      </c>
      <c r="H87" s="150">
        <f>G87*Input!L87/100</f>
        <v>2.750161050843232E-2</v>
      </c>
      <c r="I87" s="148">
        <v>0</v>
      </c>
      <c r="J87" s="152">
        <f>(((C87*$G$4*0.000000001*Input!G87*(234/233))-(I87*0.000000000000001))/Input!F87)*1000000000000</f>
        <v>752.84977934547737</v>
      </c>
      <c r="K87" s="148">
        <f>J87*Input!P87/100</f>
        <v>7.1067102413029088</v>
      </c>
      <c r="L87" s="153">
        <f t="shared" si="312"/>
        <v>10.41136520854036</v>
      </c>
      <c r="M87" s="154">
        <f>L87*Input!P87/100</f>
        <v>9.8280636832762946E-2</v>
      </c>
      <c r="N87" s="148">
        <v>0</v>
      </c>
      <c r="O87" s="152">
        <f>(((G87*$D$4*0.000000001*Input!G87*(238/236))-(N87*0.000000001))/Input!F87)*1000000</f>
        <v>13.710135467103107</v>
      </c>
      <c r="P87" s="148">
        <f>O87*Input!N87/100</f>
        <v>1.7380974876308104E-3</v>
      </c>
      <c r="Q87" s="155">
        <f t="shared" si="313"/>
        <v>10.229120827323106</v>
      </c>
      <c r="R87" s="156">
        <f>Q87*Input!N87/100</f>
        <v>1.2967931099807694E-3</v>
      </c>
      <c r="S87" s="154">
        <f>Input!S87*$G$6/0.000000000155125</f>
        <v>0.99811137566225416</v>
      </c>
      <c r="T87" s="148">
        <f>S87*Input!T87/100</f>
        <v>1.8392823397787488E-3</v>
      </c>
      <c r="U87" s="154">
        <f>S87</f>
        <v>0.99811137566225416</v>
      </c>
      <c r="V87" s="148">
        <f>U87*Input!T87/100</f>
        <v>1.8392823397787488E-3</v>
      </c>
      <c r="W87" s="157">
        <v>0</v>
      </c>
      <c r="X87" s="152">
        <f>((($L$4*0.000000001*Input!G87/Input!W87*(232/229))-(W87*0.000000001))/Input!F87)*1000000000</f>
        <v>0.86523710425899192</v>
      </c>
      <c r="Y87" s="152">
        <f>X87*Input!X87/100</f>
        <v>5.539107617785137E-3</v>
      </c>
      <c r="Z87" s="152">
        <f t="shared" si="314"/>
        <v>2.112661438869038E-4</v>
      </c>
      <c r="AA87" s="152">
        <f>Z87*Input!X87/100</f>
        <v>1.3524915901361476E-6</v>
      </c>
      <c r="AB87" s="153">
        <v>0</v>
      </c>
      <c r="AC87" s="153">
        <v>0.9</v>
      </c>
      <c r="AD87" s="152">
        <f>(((Input!G87*$L$4*0.000000001*Input!U87*(230/229))-((AB87*0.000000000000001)+(Input!G87*AC87*0.000000000000001)))/Input!F87)*1000000000000</f>
        <v>224.07391757885179</v>
      </c>
      <c r="AE87" s="152">
        <f>AD87*Input!V87/100</f>
        <v>0.61890677397546068</v>
      </c>
      <c r="AF87" s="152">
        <f t="shared" si="315"/>
        <v>10.215199100400282</v>
      </c>
      <c r="AG87" s="152">
        <f>AF87*Input!V87/100</f>
        <v>2.8215046128788997E-2</v>
      </c>
      <c r="AH87" s="148">
        <f t="shared" si="316"/>
        <v>48352.276954838257</v>
      </c>
      <c r="AI87" s="157">
        <f t="shared" si="317"/>
        <v>337.12507038753677</v>
      </c>
      <c r="AJ87" s="154">
        <f t="shared" si="318"/>
        <v>-1.8886243377458367</v>
      </c>
      <c r="AK87" s="157">
        <f t="shared" si="319"/>
        <v>1.8392823397787488</v>
      </c>
      <c r="AL87" s="157">
        <f t="shared" si="320"/>
        <v>0.99863901041371639</v>
      </c>
      <c r="AM87" s="157">
        <f t="shared" si="321"/>
        <v>2.7612099703108761E-3</v>
      </c>
      <c r="AN87" s="148">
        <f>AF87/Q87</f>
        <v>0.99863901041371639</v>
      </c>
      <c r="AO87" s="152">
        <f t="shared" si="322"/>
        <v>2.7612099703108761E-3</v>
      </c>
      <c r="AP87" s="148" t="str">
        <f t="shared" si="323"/>
        <v>Out of range</v>
      </c>
      <c r="AQ87" s="148" t="e">
        <f t="shared" si="324"/>
        <v>#VALUE!</v>
      </c>
      <c r="AR87" s="148" t="e">
        <f t="shared" si="325"/>
        <v>#VALUE!</v>
      </c>
      <c r="AS87" s="156">
        <f t="shared" si="326"/>
        <v>2.0653401934855309E-5</v>
      </c>
      <c r="AT87" s="156">
        <f t="shared" si="327"/>
        <v>1.322456522638408E-7</v>
      </c>
      <c r="AU87" s="148">
        <v>0.75</v>
      </c>
      <c r="AV87" s="148">
        <f t="shared" si="336"/>
        <v>0.375</v>
      </c>
      <c r="AW87" s="148" t="str">
        <f t="shared" si="328"/>
        <v>Out of range</v>
      </c>
      <c r="AX87" s="158">
        <f t="shared" si="329"/>
        <v>326.45438367359998</v>
      </c>
      <c r="AY87" s="158" t="e">
        <f t="shared" si="330"/>
        <v>#VALUE!</v>
      </c>
      <c r="AZ87" s="148" t="str">
        <f>Input!B87</f>
        <v>Hu1-13</v>
      </c>
      <c r="BA87" s="159">
        <f>Input!E87</f>
        <v>0</v>
      </c>
      <c r="BB87" s="148" t="e">
        <f t="shared" si="331"/>
        <v>#VALUE!</v>
      </c>
      <c r="BC87" s="154" t="e">
        <f t="shared" si="332"/>
        <v>#VALUE!</v>
      </c>
      <c r="BD87" s="148" t="e">
        <f t="shared" si="333"/>
        <v>#VALUE!</v>
      </c>
      <c r="BE87" s="160" t="e">
        <f t="shared" si="334"/>
        <v>#VALUE!</v>
      </c>
      <c r="BF87" s="161" t="e">
        <f t="shared" si="335"/>
        <v>#VALUE!</v>
      </c>
      <c r="BG87" s="162"/>
      <c r="BH87" s="162"/>
      <c r="BI87" s="162"/>
      <c r="BJ87" s="162"/>
      <c r="BK87" s="162"/>
      <c r="BL87" s="162"/>
      <c r="BM87" s="166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</row>
    <row r="88" spans="1:109" s="76" customFormat="1" ht="15" customHeight="1" x14ac:dyDescent="0.2">
      <c r="A88" s="58"/>
      <c r="B88" s="58"/>
      <c r="C88" s="58"/>
      <c r="D88" s="58"/>
      <c r="E88" s="60"/>
      <c r="F88" s="61"/>
      <c r="G88" s="59"/>
      <c r="H88" s="61"/>
      <c r="I88" s="58"/>
      <c r="J88" s="63"/>
      <c r="K88" s="58"/>
      <c r="L88" s="64"/>
      <c r="M88" s="65"/>
      <c r="N88" s="58"/>
      <c r="O88" s="63"/>
      <c r="P88" s="58"/>
      <c r="Q88" s="66"/>
      <c r="R88" s="67"/>
      <c r="S88" s="65"/>
      <c r="T88" s="58"/>
      <c r="U88" s="58"/>
      <c r="V88" s="58"/>
      <c r="W88" s="68"/>
      <c r="X88" s="63"/>
      <c r="Y88" s="63"/>
      <c r="Z88" s="63"/>
      <c r="AA88" s="63"/>
      <c r="AB88" s="64"/>
      <c r="AC88" s="64"/>
      <c r="AD88" s="63"/>
      <c r="AE88" s="63"/>
      <c r="AF88" s="63"/>
      <c r="AG88" s="63"/>
      <c r="AH88" s="58"/>
      <c r="AI88" s="68"/>
      <c r="AJ88" s="65"/>
      <c r="AK88" s="68"/>
      <c r="AL88" s="68"/>
      <c r="AM88" s="68"/>
      <c r="AN88" s="58"/>
      <c r="AO88" s="63"/>
      <c r="AP88" s="58"/>
      <c r="AQ88" s="58"/>
      <c r="AR88" s="58"/>
      <c r="AS88" s="67"/>
      <c r="AT88" s="67"/>
      <c r="AU88" s="58"/>
      <c r="AV88" s="58"/>
      <c r="AW88" s="58"/>
      <c r="AX88" s="57"/>
      <c r="AY88" s="57"/>
      <c r="AZ88" s="58"/>
      <c r="BA88" s="69"/>
      <c r="BB88" s="58"/>
      <c r="BC88" s="65"/>
      <c r="BD88" s="58"/>
      <c r="BE88" s="62"/>
      <c r="BF88" s="74"/>
      <c r="BG88" s="75"/>
      <c r="BH88" s="75"/>
      <c r="BI88" s="75"/>
      <c r="BJ88" s="75"/>
      <c r="BK88" s="75"/>
      <c r="BL88" s="75"/>
      <c r="BM88" s="103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</row>
    <row r="89" spans="1:109" s="165" customFormat="1" ht="15" customHeight="1" x14ac:dyDescent="0.2">
      <c r="A89" s="148">
        <f>Input!A89</f>
        <v>10368</v>
      </c>
      <c r="B89" s="148" t="str">
        <f>Input!B89</f>
        <v>Hu1-13</v>
      </c>
      <c r="C89" s="148">
        <f>Input!O89</f>
        <v>2.2702881375906698</v>
      </c>
      <c r="D89" s="148">
        <f>C89*Input!P89/100</f>
        <v>2.8092668021572967E-2</v>
      </c>
      <c r="E89" s="149">
        <f>Input!M89</f>
        <v>3.0141128680759794</v>
      </c>
      <c r="F89" s="150">
        <f>E89*Input!N89/100</f>
        <v>7.242735039330846E-4</v>
      </c>
      <c r="G89" s="151">
        <f t="shared" ref="G89:G101" si="337">E89*137.88</f>
        <v>415.58588225031605</v>
      </c>
      <c r="H89" s="150">
        <f>G89*Input!L89/100</f>
        <v>3.3844737347254045E-2</v>
      </c>
      <c r="I89" s="148">
        <v>0</v>
      </c>
      <c r="J89" s="152">
        <f>(((C89*$G$4*0.000000001*Input!G89*(234/233))-(I89*0.000000000000001))/Input!F89)*1000000000000</f>
        <v>743.69834648331869</v>
      </c>
      <c r="K89" s="148">
        <f>J89*Input!P89/100</f>
        <v>9.2025635028515076</v>
      </c>
      <c r="L89" s="153">
        <f t="shared" ref="L89:L101" si="338">(J89/234)*602200000000*0.0000028263/(365.2425*24*60)</f>
        <v>10.284807544151846</v>
      </c>
      <c r="M89" s="154">
        <f>L89*Input!P89/100</f>
        <v>0.127264763982888</v>
      </c>
      <c r="N89" s="148">
        <v>0</v>
      </c>
      <c r="O89" s="152">
        <f>(((G89*$D$4*0.000000001*Input!G89*(238/236))-(N89*0.000000001))/Input!F89)*1000000</f>
        <v>13.713669443989724</v>
      </c>
      <c r="P89" s="148">
        <f>O89*Input!N89/100</f>
        <v>3.2953136974989143E-3</v>
      </c>
      <c r="Q89" s="155">
        <f t="shared" ref="Q89:Q101" si="339">(O89/238.05)*602200000000000000*0.00000000015512/(365.2425*24*60)</f>
        <v>10.23175752457974</v>
      </c>
      <c r="R89" s="156">
        <f>Q89*Input!N89/100</f>
        <v>2.4586308469767186E-3</v>
      </c>
      <c r="S89" s="154">
        <f>Input!S89*$G$6/0.000000000155125</f>
        <v>1.0007501726900854</v>
      </c>
      <c r="T89" s="148">
        <f>S89*Input!T89/100</f>
        <v>2.3226551497288672E-3</v>
      </c>
      <c r="U89" s="154">
        <f>S89</f>
        <v>1.0007501726900854</v>
      </c>
      <c r="V89" s="148">
        <f>U89*Input!T89/100</f>
        <v>2.3226551497288672E-3</v>
      </c>
      <c r="W89" s="157">
        <v>0</v>
      </c>
      <c r="X89" s="152">
        <f>((($L$4*0.000000001*Input!G89/Input!W89*(232/229))-(W89*0.000000001))/Input!F89)*1000000000</f>
        <v>0.86303776902615714</v>
      </c>
      <c r="Y89" s="152">
        <f>X89*Input!X89/100</f>
        <v>5.1400283993574478E-3</v>
      </c>
      <c r="Z89" s="152">
        <f t="shared" ref="Z89:Z101" si="340">(X89/232)*6.022E+23*0.000000001*0.000000000049475/(365.2425*24*60)</f>
        <v>2.1072912915248192E-4</v>
      </c>
      <c r="AA89" s="152">
        <f>Z89*Input!X89/100</f>
        <v>1.2550478638238972E-6</v>
      </c>
      <c r="AB89" s="153">
        <v>0</v>
      </c>
      <c r="AC89" s="153">
        <v>0.9</v>
      </c>
      <c r="AD89" s="152">
        <f>(((Input!G89*$L$4*0.000000001*Input!U89*(230/229))-((AB89*0.000000000000001)+(Input!G89*AC89*0.000000000000001)))/Input!F89)*1000000000000</f>
        <v>225.31083701199074</v>
      </c>
      <c r="AE89" s="152">
        <f>AD89*Input!V89/100</f>
        <v>0.72064450006226299</v>
      </c>
      <c r="AF89" s="152">
        <f t="shared" ref="AF89:AF101" si="341">(AD89/230)*602200000000*$D$6/(365.2425*24*60)</f>
        <v>10.271588431283568</v>
      </c>
      <c r="AG89" s="152">
        <f>AF89*Input!V89/100</f>
        <v>3.2853118864911664E-2</v>
      </c>
      <c r="AH89" s="148">
        <f t="shared" ref="AH89:AH101" si="342">AF89/Z89</f>
        <v>48743.087738245857</v>
      </c>
      <c r="AI89" s="157">
        <f t="shared" ref="AI89:AI101" si="343">AH89*SQRT((AG89/AF89)^2+(AA89/Z89)^2)</f>
        <v>329.51514221257662</v>
      </c>
      <c r="AJ89" s="154">
        <f t="shared" ref="AJ89:AJ101" si="344">(U89-1)*1000</f>
        <v>0.75017269008537113</v>
      </c>
      <c r="AK89" s="157">
        <f t="shared" ref="AK89:AK101" si="345">V89*1000</f>
        <v>2.3226551497288672</v>
      </c>
      <c r="AL89" s="157">
        <f t="shared" ref="AL89:AL101" si="346">AF89/Q89</f>
        <v>1.0038928704680641</v>
      </c>
      <c r="AM89" s="157">
        <f t="shared" ref="AM89:AM101" si="347">AL89*SQRT((R89/Q89)^2+(AG89/AF89)^2)</f>
        <v>3.2199457764076574E-3</v>
      </c>
      <c r="AN89" s="148">
        <f>AF89/Q89</f>
        <v>1.0038928704680641</v>
      </c>
      <c r="AO89" s="152">
        <f t="shared" ref="AO89:AO101" si="348">AN89*SQRT((R89/Q89)^2+(AG89/AF89)^2)</f>
        <v>3.2199457764076574E-3</v>
      </c>
      <c r="AP89" s="148" t="str">
        <f t="shared" ref="AP89:AP101" si="349">ThU_Alter_Kombi(AN89,U89)</f>
        <v>Out of range</v>
      </c>
      <c r="AQ89" s="148" t="e">
        <f t="shared" ref="AQ89:AQ101" si="350">Montealter(AN89,AO89,U89,V89)</f>
        <v>#VALUE!</v>
      </c>
      <c r="AR89" s="148" t="e">
        <f t="shared" ref="AR89:AR101" si="351">(AQ89/AP89)*100</f>
        <v>#VALUE!</v>
      </c>
      <c r="AS89" s="156">
        <f t="shared" ref="AS89:AS101" si="352">Z89/Q89</f>
        <v>2.0595594515042754E-5</v>
      </c>
      <c r="AT89" s="156">
        <f t="shared" ref="AT89:AT101" si="353">AS89*SQRT((Y89/X89)^2+(P89/O89)^2)</f>
        <v>1.2276179933864333E-7</v>
      </c>
      <c r="AU89" s="148">
        <v>0.75</v>
      </c>
      <c r="AV89" s="148">
        <f t="shared" ref="AV89:AV101" si="354">AU89/2</f>
        <v>0.375</v>
      </c>
      <c r="AW89" s="148" t="str">
        <f t="shared" ref="AW89:AW101" si="355">marincorr_age(AN89,U89,AS89,AU89)</f>
        <v>Out of range</v>
      </c>
      <c r="AX89" s="158">
        <f t="shared" ref="AX89:AX101" si="356">marincorr_age_error(AN89, AO89, U89, V89, AS89, AT89, AU89, AV89)</f>
        <v>284.51176128010002</v>
      </c>
      <c r="AY89" s="158" t="e">
        <f t="shared" ref="AY89:AY101" si="357">SQRT(((AU89*EXP(-0.0000091577*AW89*1000))/(0.0000091577*(EXP(-0.0000091577*AW89*1000)+(AJ89/1000)*EXP(-(0.0000091577-0.0000028263)*AW89*1000)-AS89*AU89*EXP(-0.0000091577*AW89*1000))))^2*AT89^2+((AS89*EXP(-0.0000091577*AW89*1000))/(0.0000091577*(EXP(-0.0000091577*AW89*1000)+(AJ89/1000)*EXP(-(0.0000091577-0.0000028263)*AW89*1000)-AS89*AU89*EXP(-0.0000091577*AW89*1000))))^2*AV89^2+((0.0000091577/(0.0000091577-0.0000028263))*(EXP(-(0.0000091577-0.0000028263)*AW89*1000)-1)/(0.0000091577*(EXP(-0.0000091577*AW89*1000)+(AJ89/1000)*EXP(-(0.0000091577-0.0000028263)*AW89*1000)-AS89*AU89*EXP(-0.0000091577*AW89*1000))))^2*T89^2+(1/(0.0000091577*(EXP(-0.0000091577*AW89*1000)+(AJ89/1000)*EXP(-(0.0000091577-0.0000028263)*AW89*1000)-AS89*AU89*EXP(-0.0000091577*AW89*1000))))^2*AO89^2)/1000</f>
        <v>#VALUE!</v>
      </c>
      <c r="AZ89" s="148" t="str">
        <f>Input!B89</f>
        <v>Hu1-13</v>
      </c>
      <c r="BA89" s="159">
        <f>Input!E89</f>
        <v>0</v>
      </c>
      <c r="BB89" s="148" t="e">
        <f t="shared" ref="BB89:BB101" si="358">((U89-1)*EXP(0.0000028263*AW89*1000))*1000</f>
        <v>#VALUE!</v>
      </c>
      <c r="BC89" s="154" t="e">
        <f t="shared" ref="BC89:BC101" si="359">SQRT((EXP(0.0000028263*AW89*1000)*V89)^2+((U89-1)*0.0000028263*EXP(0.0000028263*AW89*1000)*AY89*1000)^2)*1000</f>
        <v>#VALUE!</v>
      </c>
      <c r="BD89" s="148" t="e">
        <f t="shared" ref="BD89:BD101" si="360">AW89*1000-58</f>
        <v>#VALUE!</v>
      </c>
      <c r="BE89" s="160" t="e">
        <f t="shared" ref="BE89:BE101" si="361">AY89/2*1000</f>
        <v>#VALUE!</v>
      </c>
      <c r="BF89" s="161" t="e">
        <f t="shared" ref="BF89:BF101" si="362">AY89/AW89*100</f>
        <v>#VALUE!</v>
      </c>
      <c r="BG89" s="162"/>
      <c r="BH89" s="162"/>
      <c r="BI89" s="162"/>
      <c r="BJ89" s="162"/>
      <c r="BK89" s="162"/>
      <c r="BL89" s="162"/>
      <c r="BM89" s="166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</row>
    <row r="90" spans="1:109" ht="15" customHeight="1" x14ac:dyDescent="0.2">
      <c r="A90" s="9">
        <f>Input!A90</f>
        <v>10635</v>
      </c>
      <c r="B90" s="9" t="str">
        <f>Input!B90</f>
        <v>KBI_124</v>
      </c>
      <c r="C90" s="9">
        <f>Input!O90</f>
        <v>0.33591514500080077</v>
      </c>
      <c r="D90" s="9">
        <f>C90*Input!P90/100</f>
        <v>1.0396387085445872E-3</v>
      </c>
      <c r="E90" s="11">
        <f>Input!M90</f>
        <v>0.43704041083557199</v>
      </c>
      <c r="F90" s="12">
        <f>E90*Input!N90/100</f>
        <v>3.2914668664053533E-5</v>
      </c>
      <c r="G90" s="13">
        <f t="shared" si="337"/>
        <v>60.259131846008664</v>
      </c>
      <c r="H90" s="12">
        <f>G90*Input!L90/100</f>
        <v>7.8443145560231908E-3</v>
      </c>
      <c r="I90" s="9">
        <v>0.3</v>
      </c>
      <c r="J90" s="21">
        <f>(((C90*$G$4*0.000000001*Input!G90*(234/233))-(I90*0.000000000000001))/Input!F90)*1000000000000</f>
        <v>11.182511892563754</v>
      </c>
      <c r="K90" s="9">
        <f>J90*Input!P90/100</f>
        <v>3.4609252947620905E-2</v>
      </c>
      <c r="L90" s="14">
        <f t="shared" si="338"/>
        <v>0.15464601100573663</v>
      </c>
      <c r="M90" s="22">
        <f>L90*Input!P90/100</f>
        <v>4.7862081110749792E-4</v>
      </c>
      <c r="N90" s="9">
        <v>5.0000000000000001E-3</v>
      </c>
      <c r="O90" s="21">
        <f>(((G90*$D$4*0.000000001*Input!G90*(238/236))-(N90*0.000000001))/Input!F90)*1000000</f>
        <v>0.20207724948939723</v>
      </c>
      <c r="P90" s="9">
        <f>O90*Input!N90/100</f>
        <v>1.5218971853816091E-5</v>
      </c>
      <c r="Q90" s="23">
        <f t="shared" si="339"/>
        <v>0.15076967010574144</v>
      </c>
      <c r="R90" s="24">
        <f>Q90*Input!N90/100</f>
        <v>1.1354862417942842E-5</v>
      </c>
      <c r="S90" s="65">
        <f>Input!S90*$G$6/0.000000000155125</f>
        <v>1.0229512631042348</v>
      </c>
      <c r="T90" s="9">
        <f>S90*Input!T90/100</f>
        <v>2.8749096028732844E-3</v>
      </c>
      <c r="U90" s="9">
        <f>S90*1/((U89+U91)/2)</f>
        <v>1.022371555170241</v>
      </c>
      <c r="V90" s="9">
        <f>U90*Input!T90/100</f>
        <v>2.8732803875172728E-3</v>
      </c>
      <c r="W90" s="3">
        <v>3.0000000000000001E-3</v>
      </c>
      <c r="X90" s="21">
        <f>((($L$4*0.000000001*Input!G90/Input!W90*(232/229))-(W90*0.000000001))/Input!F90)*1000000000</f>
        <v>7.9637470386089718E-2</v>
      </c>
      <c r="Y90" s="21">
        <f>X90*Input!X90/100</f>
        <v>1.9636950162328417E-4</v>
      </c>
      <c r="Z90" s="21">
        <f t="shared" si="340"/>
        <v>1.9445191606508499E-5</v>
      </c>
      <c r="AA90" s="21">
        <f>Z90*Input!X90/100</f>
        <v>4.7947813588593226E-8</v>
      </c>
      <c r="AB90" s="14">
        <v>0.05</v>
      </c>
      <c r="AC90" s="14">
        <v>0.9</v>
      </c>
      <c r="AD90" s="21">
        <f>(((Input!G90*$L$4*0.000000001*Input!U90*(230/229))-((AB90*0.000000000000001)+(Input!G90*AC90*0.000000000000001)))/Input!F90)*1000000000000</f>
        <v>0.82213850810475397</v>
      </c>
      <c r="AE90" s="21">
        <f>AD90*Input!V90/100</f>
        <v>4.5256249407167933E-3</v>
      </c>
      <c r="AF90" s="191">
        <f t="shared" si="341"/>
        <v>3.7480080855196996E-2</v>
      </c>
      <c r="AG90" s="21">
        <f>AF90*Input!V90/100</f>
        <v>2.0631655983294368E-4</v>
      </c>
      <c r="AH90" s="9">
        <f t="shared" si="342"/>
        <v>1927.4729513414534</v>
      </c>
      <c r="AI90" s="3">
        <f t="shared" si="343"/>
        <v>11.626008782928476</v>
      </c>
      <c r="AJ90" s="22">
        <f t="shared" si="344"/>
        <v>22.371555170241031</v>
      </c>
      <c r="AK90" s="3">
        <f t="shared" si="345"/>
        <v>2.8732803875172728</v>
      </c>
      <c r="AL90" s="3">
        <f t="shared" si="346"/>
        <v>0.24859164863138958</v>
      </c>
      <c r="AM90" s="3">
        <f t="shared" si="347"/>
        <v>1.3685502419733902E-3</v>
      </c>
      <c r="AN90" s="9">
        <f>AL90*1/((AN89+AN91)/2)</f>
        <v>0.24804913785486343</v>
      </c>
      <c r="AO90" s="21">
        <f t="shared" si="348"/>
        <v>1.3655636040128007E-3</v>
      </c>
      <c r="AP90" s="58">
        <f t="shared" si="349"/>
        <v>30.312999999999999</v>
      </c>
      <c r="AQ90" s="58">
        <f t="shared" si="350"/>
        <v>0.22009999999999999</v>
      </c>
      <c r="AR90" s="58">
        <f t="shared" si="351"/>
        <v>0.7260911160228285</v>
      </c>
      <c r="AS90" s="67">
        <f t="shared" si="352"/>
        <v>1.2897283381246857E-4</v>
      </c>
      <c r="AT90" s="67">
        <f t="shared" si="353"/>
        <v>3.1816858760067623E-7</v>
      </c>
      <c r="AU90" s="58">
        <v>0.75</v>
      </c>
      <c r="AV90" s="58">
        <f t="shared" si="354"/>
        <v>0.375</v>
      </c>
      <c r="AW90" s="58">
        <f t="shared" si="355"/>
        <v>30.302700000000002</v>
      </c>
      <c r="AX90" s="57">
        <f t="shared" si="356"/>
        <v>0.2153807469</v>
      </c>
      <c r="AY90" s="47">
        <f t="shared" si="357"/>
        <v>0.21766770193100482</v>
      </c>
      <c r="AZ90" s="9" t="str">
        <f>Input!B90</f>
        <v>KBI_124</v>
      </c>
      <c r="BA90" s="48">
        <f>Input!E90</f>
        <v>124</v>
      </c>
      <c r="BB90" s="58">
        <f t="shared" si="358"/>
        <v>24.371997125563521</v>
      </c>
      <c r="BC90" s="22">
        <f t="shared" si="359"/>
        <v>3.1302421377980938</v>
      </c>
      <c r="BD90" s="9">
        <f t="shared" si="360"/>
        <v>30244.7</v>
      </c>
      <c r="BE90" s="49">
        <f t="shared" si="361"/>
        <v>108.83385096550241</v>
      </c>
      <c r="BF90" s="89">
        <f t="shared" si="362"/>
        <v>0.71831124596489693</v>
      </c>
      <c r="BG90" s="85"/>
      <c r="BH90" s="85"/>
      <c r="BI90" s="85"/>
      <c r="BJ90" s="85"/>
      <c r="BK90" s="85"/>
      <c r="BL90" s="85"/>
      <c r="BM90" s="90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</row>
    <row r="91" spans="1:109" s="165" customFormat="1" ht="15" customHeight="1" x14ac:dyDescent="0.2">
      <c r="A91" s="148">
        <f>Input!A91</f>
        <v>10368</v>
      </c>
      <c r="B91" s="148" t="str">
        <f>Input!B91</f>
        <v>Hu1-13</v>
      </c>
      <c r="C91" s="148">
        <f>Input!O91</f>
        <v>2.2884829065103394</v>
      </c>
      <c r="D91" s="148">
        <f>C91*Input!P91/100</f>
        <v>2.8492563957052033E-2</v>
      </c>
      <c r="E91" s="149">
        <f>Input!M91</f>
        <v>3.0141059932225849</v>
      </c>
      <c r="F91" s="150">
        <f>E91*Input!N91/100</f>
        <v>6.0488109113262069E-4</v>
      </c>
      <c r="G91" s="151">
        <f t="shared" si="337"/>
        <v>415.58493434552997</v>
      </c>
      <c r="H91" s="150">
        <f>G91*Input!L91/100</f>
        <v>3.9587947478119175E-2</v>
      </c>
      <c r="I91" s="148">
        <v>0</v>
      </c>
      <c r="J91" s="152">
        <f>(((C91*$G$4*0.000000001*Input!G91*(234/233))-(I91*0.000000000000001))/Input!F91)*1000000000000</f>
        <v>749.65856771522112</v>
      </c>
      <c r="K91" s="148">
        <f>J91*Input!P91/100</f>
        <v>9.33356094809068</v>
      </c>
      <c r="L91" s="153">
        <f t="shared" si="338"/>
        <v>10.367233071357262</v>
      </c>
      <c r="M91" s="154">
        <f>L91*Input!P91/100</f>
        <v>0.12907636342966811</v>
      </c>
      <c r="N91" s="148">
        <v>0</v>
      </c>
      <c r="O91" s="152">
        <f>(((G91*$D$4*0.000000001*Input!G91*(238/236))-(N91*0.000000001))/Input!F91)*1000000</f>
        <v>13.713638164647826</v>
      </c>
      <c r="P91" s="148">
        <f>O91*Input!N91/100</f>
        <v>2.7520997718999429E-3</v>
      </c>
      <c r="Q91" s="155">
        <f t="shared" si="339"/>
        <v>10.231734187088401</v>
      </c>
      <c r="R91" s="156">
        <f>Q91*Input!N91/100</f>
        <v>2.0533393826167039E-3</v>
      </c>
      <c r="S91" s="154">
        <f>Input!S91*$G$6/0.000000000155125</f>
        <v>1.0003838728162906</v>
      </c>
      <c r="T91" s="148">
        <f>S91*Input!T91/100</f>
        <v>2.4314404280273462E-3</v>
      </c>
      <c r="U91" s="154">
        <f>S91</f>
        <v>1.0003838728162906</v>
      </c>
      <c r="V91" s="148">
        <f>U91*Input!T91/100</f>
        <v>2.4314404280273462E-3</v>
      </c>
      <c r="W91" s="157">
        <v>0</v>
      </c>
      <c r="X91" s="152">
        <f>((($L$4*0.000000001*Input!G91/Input!W91*(232/229))-(W91*0.000000001))/Input!F91)*1000000000</f>
        <v>0.87415751486298754</v>
      </c>
      <c r="Y91" s="152">
        <f>X91*Input!X91/100</f>
        <v>5.4663773966194826E-3</v>
      </c>
      <c r="Z91" s="152">
        <f t="shared" si="340"/>
        <v>2.1344425291726954E-4</v>
      </c>
      <c r="AA91" s="152">
        <f>Z91*Input!X91/100</f>
        <v>1.3347329511525956E-6</v>
      </c>
      <c r="AB91" s="153">
        <v>0</v>
      </c>
      <c r="AC91" s="153">
        <v>0.9</v>
      </c>
      <c r="AD91" s="152">
        <f>(((Input!G91*$L$4*0.000000001*Input!U91*(230/229))-((AB91*0.000000000000001)+(Input!G91*AC91*0.000000000000001)))/Input!F91)*1000000000000</f>
        <v>224.54465292206791</v>
      </c>
      <c r="AE91" s="152">
        <f>AD91*Input!V91/100</f>
        <v>0.63540219389455654</v>
      </c>
      <c r="AF91" s="152">
        <f t="shared" si="341"/>
        <v>10.236659229747355</v>
      </c>
      <c r="AG91" s="152">
        <f>AF91*Input!V91/100</f>
        <v>2.896704797058736E-2</v>
      </c>
      <c r="AH91" s="148">
        <f t="shared" si="342"/>
        <v>47959.404340181783</v>
      </c>
      <c r="AI91" s="157">
        <f t="shared" si="343"/>
        <v>329.18213983212166</v>
      </c>
      <c r="AJ91" s="154">
        <f t="shared" si="344"/>
        <v>0.383872816290598</v>
      </c>
      <c r="AK91" s="157">
        <f t="shared" si="345"/>
        <v>2.4314404280273463</v>
      </c>
      <c r="AL91" s="157">
        <f t="shared" si="346"/>
        <v>1.0004813497466705</v>
      </c>
      <c r="AM91" s="157">
        <f t="shared" si="347"/>
        <v>2.8382092413202853E-3</v>
      </c>
      <c r="AN91" s="148">
        <f>AF91/Q91</f>
        <v>1.0004813497466705</v>
      </c>
      <c r="AO91" s="152">
        <f t="shared" si="348"/>
        <v>2.8382092413202853E-3</v>
      </c>
      <c r="AP91" s="148" t="str">
        <f t="shared" si="349"/>
        <v>Out of range</v>
      </c>
      <c r="AQ91" s="148" t="e">
        <f t="shared" si="350"/>
        <v>#VALUE!</v>
      </c>
      <c r="AR91" s="148" t="e">
        <f t="shared" si="351"/>
        <v>#VALUE!</v>
      </c>
      <c r="AS91" s="156">
        <f t="shared" si="352"/>
        <v>2.0861004499766857E-5</v>
      </c>
      <c r="AT91" s="156">
        <f t="shared" si="353"/>
        <v>1.3051747468994111E-7</v>
      </c>
      <c r="AU91" s="148">
        <v>0.75</v>
      </c>
      <c r="AV91" s="148">
        <f t="shared" si="354"/>
        <v>0.375</v>
      </c>
      <c r="AW91" s="148" t="str">
        <f t="shared" si="355"/>
        <v>Out of range</v>
      </c>
      <c r="AX91" s="158">
        <f t="shared" si="356"/>
        <v>333.85983028240003</v>
      </c>
      <c r="AY91" s="158" t="e">
        <f t="shared" si="357"/>
        <v>#VALUE!</v>
      </c>
      <c r="AZ91" s="148" t="str">
        <f>Input!B91</f>
        <v>Hu1-13</v>
      </c>
      <c r="BA91" s="159">
        <f>Input!E91</f>
        <v>0</v>
      </c>
      <c r="BB91" s="148" t="e">
        <f t="shared" si="358"/>
        <v>#VALUE!</v>
      </c>
      <c r="BC91" s="154" t="e">
        <f t="shared" si="359"/>
        <v>#VALUE!</v>
      </c>
      <c r="BD91" s="148" t="e">
        <f t="shared" si="360"/>
        <v>#VALUE!</v>
      </c>
      <c r="BE91" s="160" t="e">
        <f t="shared" si="361"/>
        <v>#VALUE!</v>
      </c>
      <c r="BF91" s="161" t="e">
        <f t="shared" si="362"/>
        <v>#VALUE!</v>
      </c>
      <c r="BG91" s="162"/>
      <c r="BH91" s="162"/>
      <c r="BI91" s="162"/>
      <c r="BJ91" s="162"/>
      <c r="BK91" s="162"/>
      <c r="BL91" s="162"/>
      <c r="BM91" s="166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</row>
    <row r="92" spans="1:109" ht="15" customHeight="1" x14ac:dyDescent="0.2">
      <c r="A92" s="9">
        <f>Input!A92</f>
        <v>10636</v>
      </c>
      <c r="B92" s="9" t="str">
        <f>Input!B92</f>
        <v>KBI_104</v>
      </c>
      <c r="C92" s="9">
        <f>Input!O92</f>
        <v>0.29589213107710444</v>
      </c>
      <c r="D92" s="9">
        <f>C92*Input!P92/100</f>
        <v>1.1414445804446343E-3</v>
      </c>
      <c r="E92" s="11">
        <f>Input!M92</f>
        <v>0.38426707283215433</v>
      </c>
      <c r="F92" s="12">
        <f>E92*Input!N92/100</f>
        <v>3.3532011570821311E-5</v>
      </c>
      <c r="G92" s="13">
        <f t="shared" si="337"/>
        <v>52.982744002097441</v>
      </c>
      <c r="H92" s="12">
        <f>G92*Input!L92/100</f>
        <v>4.7961685321469601E-3</v>
      </c>
      <c r="I92" s="9">
        <v>0.3</v>
      </c>
      <c r="J92" s="21">
        <f>(((C92*$G$4*0.000000001*Input!G92*(234/233))-(I92*0.000000000000001))/Input!F92)*1000000000000</f>
        <v>9.3117437388515931</v>
      </c>
      <c r="K92" s="9">
        <f>J92*Input!P92/100</f>
        <v>3.592133182626514E-2</v>
      </c>
      <c r="L92" s="14">
        <f t="shared" si="338"/>
        <v>0.12877464728462687</v>
      </c>
      <c r="M92" s="22">
        <f>L92*Input!P92/100</f>
        <v>4.9676590826068252E-4</v>
      </c>
      <c r="N92" s="9">
        <v>5.0000000000000001E-3</v>
      </c>
      <c r="O92" s="21">
        <f>(((G92*$D$4*0.000000001*Input!G92*(238/236))-(N92*0.000000001))/Input!F92)*1000000</f>
        <v>0.16796459053274154</v>
      </c>
      <c r="P92" s="9">
        <f>O92*Input!N92/100</f>
        <v>1.4656969049472168E-5</v>
      </c>
      <c r="Q92" s="23">
        <f t="shared" si="339"/>
        <v>0.1253182432364614</v>
      </c>
      <c r="R92" s="24">
        <f>Q92*Input!N92/100</f>
        <v>1.0935552586561349E-5</v>
      </c>
      <c r="S92" s="65">
        <f>Input!S92*$G$6/0.000000000155125</f>
        <v>1.0239151208048907</v>
      </c>
      <c r="T92" s="9">
        <f>S92*Input!T92/100</f>
        <v>2.584790236620736E-3</v>
      </c>
      <c r="U92" s="9">
        <f>S92*1/((U91+U93)/2)</f>
        <v>1.0236509066756443</v>
      </c>
      <c r="V92" s="9">
        <f>U92*Input!T92/100</f>
        <v>2.5841232495943927E-3</v>
      </c>
      <c r="W92" s="3">
        <v>3.0000000000000001E-3</v>
      </c>
      <c r="X92" s="21">
        <f>((($L$4*0.000000001*Input!G92/Input!W92*(232/229))-(W92*0.000000001))/Input!F92)*1000000000</f>
        <v>8.9984769069734488E-2</v>
      </c>
      <c r="Y92" s="21">
        <f>X92*Input!X92/100</f>
        <v>2.05874884888903E-4</v>
      </c>
      <c r="Z92" s="21">
        <f t="shared" si="340"/>
        <v>2.197170587846848E-5</v>
      </c>
      <c r="AA92" s="21">
        <f>Z92*Input!X92/100</f>
        <v>5.0268756205142519E-8</v>
      </c>
      <c r="AB92" s="14">
        <v>0.05</v>
      </c>
      <c r="AC92" s="14">
        <v>0.9</v>
      </c>
      <c r="AD92" s="21">
        <f>(((Input!G92*$L$4*0.000000001*Input!U92*(230/229))-((AB92*0.000000000000001)+(Input!G92*AC92*0.000000000000001)))/Input!F92)*1000000000000</f>
        <v>0.50502979932946057</v>
      </c>
      <c r="AE92" s="21">
        <f>AD92*Input!V92/100</f>
        <v>3.0905344512747201E-3</v>
      </c>
      <c r="AF92" s="191">
        <f t="shared" si="341"/>
        <v>2.3023562972116957E-2</v>
      </c>
      <c r="AG92" s="21">
        <f>AF92*Input!V92/100</f>
        <v>1.4089290305422509E-4</v>
      </c>
      <c r="AH92" s="9">
        <f t="shared" si="342"/>
        <v>1047.8732556983325</v>
      </c>
      <c r="AI92" s="3">
        <f t="shared" si="343"/>
        <v>6.8459744772636189</v>
      </c>
      <c r="AJ92" s="22">
        <f t="shared" si="344"/>
        <v>23.65090667564429</v>
      </c>
      <c r="AK92" s="3">
        <f t="shared" si="345"/>
        <v>2.5841232495943927</v>
      </c>
      <c r="AL92" s="3">
        <f t="shared" si="346"/>
        <v>0.18372076066111212</v>
      </c>
      <c r="AM92" s="3">
        <f t="shared" si="347"/>
        <v>1.1243951651863375E-3</v>
      </c>
      <c r="AN92" s="9">
        <f>AL92*1/((AN91+AN93)/2)</f>
        <v>0.18326744058687969</v>
      </c>
      <c r="AO92" s="21">
        <f t="shared" si="348"/>
        <v>1.121620786842188E-3</v>
      </c>
      <c r="AP92" s="58">
        <f t="shared" si="349"/>
        <v>21.525200000000002</v>
      </c>
      <c r="AQ92" s="58">
        <f t="shared" si="350"/>
        <v>0.15939999999999999</v>
      </c>
      <c r="AR92" s="58">
        <f t="shared" si="351"/>
        <v>0.74052738185940181</v>
      </c>
      <c r="AS92" s="67">
        <f t="shared" si="352"/>
        <v>1.7532727327664773E-4</v>
      </c>
      <c r="AT92" s="67">
        <f t="shared" si="353"/>
        <v>4.0142045961608574E-7</v>
      </c>
      <c r="AU92" s="58">
        <v>0.75</v>
      </c>
      <c r="AV92" s="58">
        <f t="shared" si="354"/>
        <v>0.375</v>
      </c>
      <c r="AW92" s="58">
        <f t="shared" si="355"/>
        <v>21.511199999999999</v>
      </c>
      <c r="AX92" s="57">
        <f t="shared" si="356"/>
        <v>0.1575247796</v>
      </c>
      <c r="AY92" s="47">
        <f t="shared" si="357"/>
        <v>0.15822627619890411</v>
      </c>
      <c r="AZ92" s="9" t="str">
        <f>Input!B92</f>
        <v>KBI_104</v>
      </c>
      <c r="BA92" s="48">
        <f>Input!E92</f>
        <v>104</v>
      </c>
      <c r="BB92" s="58">
        <f t="shared" si="358"/>
        <v>25.133423050793134</v>
      </c>
      <c r="BC92" s="22">
        <f t="shared" si="359"/>
        <v>2.7461275685723479</v>
      </c>
      <c r="BD92" s="9">
        <f t="shared" si="360"/>
        <v>21453.199999999997</v>
      </c>
      <c r="BE92" s="49">
        <f t="shared" si="361"/>
        <v>79.113138099452058</v>
      </c>
      <c r="BF92" s="89">
        <f t="shared" si="362"/>
        <v>0.73555299657343209</v>
      </c>
      <c r="BG92" s="85"/>
      <c r="BH92" s="85"/>
      <c r="BI92" s="85"/>
      <c r="BJ92" s="85"/>
      <c r="BK92" s="85"/>
      <c r="BL92" s="85"/>
      <c r="BM92" s="90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</row>
    <row r="93" spans="1:109" s="165" customFormat="1" ht="15" customHeight="1" x14ac:dyDescent="0.2">
      <c r="A93" s="148">
        <f>Input!A93</f>
        <v>10368</v>
      </c>
      <c r="B93" s="148" t="str">
        <f>Input!B93</f>
        <v>Hu1-13</v>
      </c>
      <c r="C93" s="148">
        <f>Input!O93</f>
        <v>2.332082817803308</v>
      </c>
      <c r="D93" s="148">
        <f>C93*Input!P93/100</f>
        <v>3.5321691835298194E-2</v>
      </c>
      <c r="E93" s="149">
        <f>Input!M93</f>
        <v>3.0135598971249773</v>
      </c>
      <c r="F93" s="150">
        <f>E93*Input!N93/100</f>
        <v>6.0383965055557664E-4</v>
      </c>
      <c r="G93" s="151">
        <f t="shared" si="337"/>
        <v>415.50963861559188</v>
      </c>
      <c r="H93" s="150">
        <f>G93*Input!L93/100</f>
        <v>2.6389287718801814E-2</v>
      </c>
      <c r="I93" s="148">
        <v>0</v>
      </c>
      <c r="J93" s="152">
        <f>(((C93*$G$4*0.000000001*Input!G93*(234/233))-(I93*0.000000000000001))/Input!F93)*1000000000000</f>
        <v>763.9409759252253</v>
      </c>
      <c r="K93" s="148">
        <f>J93*Input!P93/100</f>
        <v>11.570638712309924</v>
      </c>
      <c r="L93" s="153">
        <f t="shared" si="338"/>
        <v>10.564748395146143</v>
      </c>
      <c r="M93" s="154">
        <f>L93*Input!P93/100</f>
        <v>0.16001352279689349</v>
      </c>
      <c r="N93" s="148">
        <v>0</v>
      </c>
      <c r="O93" s="152">
        <f>(((G93*$D$4*0.000000001*Input!G93*(238/236))-(N93*0.000000001))/Input!F93)*1000000</f>
        <v>13.711153525984637</v>
      </c>
      <c r="P93" s="148">
        <f>O93*Input!N93/100</f>
        <v>2.7473614052745897E-3</v>
      </c>
      <c r="Q93" s="155">
        <f t="shared" si="339"/>
        <v>10.22988040021963</v>
      </c>
      <c r="R93" s="156">
        <f>Q93*Input!N93/100</f>
        <v>2.0498040911638084E-3</v>
      </c>
      <c r="S93" s="154">
        <f>Input!S93*$G$6/0.000000000155125</f>
        <v>1.0001323463899316</v>
      </c>
      <c r="T93" s="148">
        <f>S93*Input!T93/100</f>
        <v>1.9688991061994564E-3</v>
      </c>
      <c r="U93" s="154">
        <f>S93</f>
        <v>1.0001323463899316</v>
      </c>
      <c r="V93" s="148">
        <f>U93*Input!T93/100</f>
        <v>1.9688991061994564E-3</v>
      </c>
      <c r="W93" s="157">
        <v>0</v>
      </c>
      <c r="X93" s="152">
        <f>((($L$4*0.000000001*Input!G93/Input!W93*(232/229))-(W93*0.000000001))/Input!F93)*1000000000</f>
        <v>0.8728744988548659</v>
      </c>
      <c r="Y93" s="152">
        <f>X93*Input!X93/100</f>
        <v>5.2831097630350989E-3</v>
      </c>
      <c r="Z93" s="152">
        <f t="shared" si="340"/>
        <v>2.1313097711894005E-4</v>
      </c>
      <c r="AA93" s="152">
        <f>Z93*Input!X93/100</f>
        <v>1.2899842388562014E-6</v>
      </c>
      <c r="AB93" s="153">
        <v>0</v>
      </c>
      <c r="AC93" s="153">
        <v>0.9</v>
      </c>
      <c r="AD93" s="152">
        <f>(((Input!G93*$L$4*0.000000001*Input!U93*(230/229))-((AB93*0.000000000000001)+(Input!G93*AC93*0.000000000000001)))/Input!F93)*1000000000000</f>
        <v>225.39805055647699</v>
      </c>
      <c r="AE93" s="152">
        <f>AD93*Input!V93/100</f>
        <v>0.82402919265885943</v>
      </c>
      <c r="AF93" s="152">
        <f t="shared" si="341"/>
        <v>10.275564368022682</v>
      </c>
      <c r="AG93" s="152">
        <f>AF93*Input!V93/100</f>
        <v>3.756627437278675E-2</v>
      </c>
      <c r="AH93" s="148">
        <f t="shared" si="342"/>
        <v>48212.439631843343</v>
      </c>
      <c r="AI93" s="157">
        <f t="shared" si="343"/>
        <v>340.90919369287843</v>
      </c>
      <c r="AJ93" s="154">
        <f t="shared" si="344"/>
        <v>0.13234638993164793</v>
      </c>
      <c r="AK93" s="157">
        <f t="shared" si="345"/>
        <v>1.9688991061994565</v>
      </c>
      <c r="AL93" s="157">
        <f t="shared" si="346"/>
        <v>1.00446573821157</v>
      </c>
      <c r="AM93" s="157">
        <f t="shared" si="347"/>
        <v>3.6777220237406874E-3</v>
      </c>
      <c r="AN93" s="148">
        <f>AF93/Q93</f>
        <v>1.00446573821157</v>
      </c>
      <c r="AO93" s="152">
        <f t="shared" si="348"/>
        <v>3.6777220237406874E-3</v>
      </c>
      <c r="AP93" s="148" t="str">
        <f t="shared" si="349"/>
        <v>Out of range</v>
      </c>
      <c r="AQ93" s="148" t="e">
        <f t="shared" si="350"/>
        <v>#VALUE!</v>
      </c>
      <c r="AR93" s="148" t="e">
        <f t="shared" si="351"/>
        <v>#VALUE!</v>
      </c>
      <c r="AS93" s="156">
        <f t="shared" si="352"/>
        <v>2.083416118084472E-5</v>
      </c>
      <c r="AT93" s="156">
        <f t="shared" si="353"/>
        <v>1.2616872357128743E-7</v>
      </c>
      <c r="AU93" s="148">
        <v>0.75</v>
      </c>
      <c r="AV93" s="148">
        <f t="shared" si="354"/>
        <v>0.375</v>
      </c>
      <c r="AW93" s="148" t="str">
        <f t="shared" si="355"/>
        <v>Out of range</v>
      </c>
      <c r="AX93" s="158">
        <f t="shared" si="356"/>
        <v>266.7225567644</v>
      </c>
      <c r="AY93" s="158" t="e">
        <f t="shared" si="357"/>
        <v>#VALUE!</v>
      </c>
      <c r="AZ93" s="148" t="str">
        <f>Input!B93</f>
        <v>Hu1-13</v>
      </c>
      <c r="BA93" s="159">
        <f>Input!E93</f>
        <v>0</v>
      </c>
      <c r="BB93" s="148" t="e">
        <f t="shared" si="358"/>
        <v>#VALUE!</v>
      </c>
      <c r="BC93" s="154" t="e">
        <f t="shared" si="359"/>
        <v>#VALUE!</v>
      </c>
      <c r="BD93" s="148" t="e">
        <f t="shared" si="360"/>
        <v>#VALUE!</v>
      </c>
      <c r="BE93" s="160" t="e">
        <f t="shared" si="361"/>
        <v>#VALUE!</v>
      </c>
      <c r="BF93" s="161" t="e">
        <f t="shared" si="362"/>
        <v>#VALUE!</v>
      </c>
      <c r="BG93" s="162"/>
      <c r="BH93" s="162"/>
      <c r="BI93" s="162"/>
      <c r="BJ93" s="162"/>
      <c r="BK93" s="162"/>
      <c r="BL93" s="162"/>
      <c r="BM93" s="166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</row>
    <row r="94" spans="1:109" ht="15" customHeight="1" x14ac:dyDescent="0.2">
      <c r="A94" s="9">
        <f>Input!A94</f>
        <v>10637</v>
      </c>
      <c r="B94" s="9" t="str">
        <f>Input!B94</f>
        <v>KBI_62</v>
      </c>
      <c r="C94" s="9">
        <f>Input!O94</f>
        <v>0.29176331028101049</v>
      </c>
      <c r="D94" s="9">
        <f>C94*Input!P94/100</f>
        <v>1.0595254993713773E-3</v>
      </c>
      <c r="E94" s="11">
        <f>Input!M94</f>
        <v>0.38218386456390308</v>
      </c>
      <c r="F94" s="12">
        <f>E94*Input!N94/100</f>
        <v>2.6670271735538426E-5</v>
      </c>
      <c r="G94" s="13">
        <f t="shared" si="337"/>
        <v>52.695511246070957</v>
      </c>
      <c r="H94" s="12">
        <f>G94*Input!L94/100</f>
        <v>4.4997379521602302E-3</v>
      </c>
      <c r="I94" s="9">
        <v>0.3</v>
      </c>
      <c r="J94" s="21">
        <f>(((C94*$G$4*0.000000001*Input!G94*(234/233))-(I94*0.000000000000001))/Input!F94)*1000000000000</f>
        <v>14.812716632750041</v>
      </c>
      <c r="K94" s="9">
        <f>J94*Input!P94/100</f>
        <v>5.3791722380189463E-2</v>
      </c>
      <c r="L94" s="14">
        <f t="shared" si="338"/>
        <v>0.20484910379898003</v>
      </c>
      <c r="M94" s="22">
        <f>L94*Input!P94/100</f>
        <v>7.4390041979352918E-4</v>
      </c>
      <c r="N94" s="9">
        <v>5.0000000000000001E-3</v>
      </c>
      <c r="O94" s="21">
        <f>(((G94*$D$4*0.000000001*Input!G94*(238/236))-(N94*0.000000001))/Input!F94)*1000000</f>
        <v>0.26950377026265193</v>
      </c>
      <c r="P94" s="9">
        <f>O94*Input!N94/100</f>
        <v>1.8807017912330573E-5</v>
      </c>
      <c r="Q94" s="23">
        <f t="shared" si="339"/>
        <v>0.20107654195325697</v>
      </c>
      <c r="R94" s="24">
        <f>Q94*Input!N94/100</f>
        <v>1.4031900639382106E-5</v>
      </c>
      <c r="S94" s="65">
        <f>Input!S94*$G$6/0.000000000155125</f>
        <v>1.015713679506953</v>
      </c>
      <c r="T94" s="9">
        <f>S94*Input!T94/100</f>
        <v>2.5919122505494992E-3</v>
      </c>
      <c r="U94" s="9">
        <f>S94*1/((U93+U95)/2)</f>
        <v>1.0159328223909523</v>
      </c>
      <c r="V94" s="9">
        <f>U94*Input!T94/100</f>
        <v>2.5924714623993721E-3</v>
      </c>
      <c r="W94" s="3">
        <v>3.0000000000000001E-3</v>
      </c>
      <c r="X94" s="21">
        <f>((($L$4*0.000000001*Input!G94/Input!W94*(232/229))-(W94*0.000000001))/Input!F94)*1000000000</f>
        <v>0.17186499159374422</v>
      </c>
      <c r="Y94" s="21">
        <f>X94*Input!X94/100</f>
        <v>4.3221488550245645E-4</v>
      </c>
      <c r="Z94" s="21">
        <f t="shared" si="340"/>
        <v>4.19645133853356E-5</v>
      </c>
      <c r="AA94" s="21">
        <f>Z94*Input!X94/100</f>
        <v>1.0553450810321588E-7</v>
      </c>
      <c r="AB94" s="14">
        <v>0.05</v>
      </c>
      <c r="AC94" s="14">
        <v>0.9</v>
      </c>
      <c r="AD94" s="21">
        <f>(((Input!G94*$L$4*0.000000001*Input!U94*(230/229))-((AB94*0.000000000000001)+(Input!G94*AC94*0.000000000000001)))/Input!F94)*1000000000000</f>
        <v>1.3208050323057554</v>
      </c>
      <c r="AE94" s="21">
        <f>AD94*Input!V94/100</f>
        <v>5.7266513905120334E-3</v>
      </c>
      <c r="AF94" s="191">
        <f t="shared" si="341"/>
        <v>6.0213551508358706E-2</v>
      </c>
      <c r="AG94" s="21">
        <f>AF94*Input!V94/100</f>
        <v>2.6106958259467541E-4</v>
      </c>
      <c r="AH94" s="9">
        <f t="shared" si="342"/>
        <v>1434.8683363834784</v>
      </c>
      <c r="AI94" s="3">
        <f t="shared" si="343"/>
        <v>7.1919709389477564</v>
      </c>
      <c r="AJ94" s="22">
        <f t="shared" si="344"/>
        <v>15.932822390952284</v>
      </c>
      <c r="AK94" s="3">
        <f t="shared" si="345"/>
        <v>2.5924714623993723</v>
      </c>
      <c r="AL94" s="3">
        <f t="shared" si="346"/>
        <v>0.2994558734870037</v>
      </c>
      <c r="AM94" s="3">
        <f t="shared" si="347"/>
        <v>1.298527382175213E-3</v>
      </c>
      <c r="AN94" s="9">
        <f>AL94*1/((AN93+AN95)/2)</f>
        <v>0.29849398531551313</v>
      </c>
      <c r="AO94" s="21">
        <f t="shared" si="348"/>
        <v>1.2943563565255018E-3</v>
      </c>
      <c r="AP94" s="58">
        <f t="shared" si="349"/>
        <v>37.9499</v>
      </c>
      <c r="AQ94" s="58">
        <f t="shared" si="350"/>
        <v>0.23250000000000001</v>
      </c>
      <c r="AR94" s="58">
        <f t="shared" si="351"/>
        <v>0.61264983570444198</v>
      </c>
      <c r="AS94" s="67">
        <f t="shared" si="352"/>
        <v>2.0869919970620358E-4</v>
      </c>
      <c r="AT94" s="67">
        <f t="shared" si="353"/>
        <v>5.2504946407214086E-7</v>
      </c>
      <c r="AU94" s="58">
        <v>0.75</v>
      </c>
      <c r="AV94" s="58">
        <f t="shared" si="354"/>
        <v>0.375</v>
      </c>
      <c r="AW94" s="58">
        <f t="shared" si="355"/>
        <v>37.933100000000003</v>
      </c>
      <c r="AX94" s="57">
        <f t="shared" si="356"/>
        <v>0.2118967491</v>
      </c>
      <c r="AY94" s="47">
        <f t="shared" si="357"/>
        <v>0.23129626526908989</v>
      </c>
      <c r="AZ94" s="9" t="str">
        <f>Input!B94</f>
        <v>KBI_62</v>
      </c>
      <c r="BA94" s="48">
        <f>Input!E94</f>
        <v>62</v>
      </c>
      <c r="BB94" s="58">
        <f t="shared" si="358"/>
        <v>17.73591364393948</v>
      </c>
      <c r="BC94" s="22">
        <f t="shared" si="359"/>
        <v>2.8858804757123675</v>
      </c>
      <c r="BD94" s="9">
        <f t="shared" si="360"/>
        <v>37875.100000000006</v>
      </c>
      <c r="BE94" s="49">
        <f t="shared" si="361"/>
        <v>115.64813263454495</v>
      </c>
      <c r="BF94" s="89">
        <f t="shared" si="362"/>
        <v>0.60974785943961829</v>
      </c>
      <c r="BG94" s="85"/>
      <c r="BH94" s="85"/>
      <c r="BI94" s="85"/>
      <c r="BJ94" s="85"/>
      <c r="BK94" s="85"/>
      <c r="BL94" s="85"/>
      <c r="BM94" s="90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</row>
    <row r="95" spans="1:109" s="165" customFormat="1" ht="15" customHeight="1" x14ac:dyDescent="0.2">
      <c r="A95" s="148">
        <f>Input!A95</f>
        <v>10368</v>
      </c>
      <c r="B95" s="148" t="str">
        <f>Input!B95</f>
        <v>Hu1-13</v>
      </c>
      <c r="C95" s="148">
        <f>Input!O95</f>
        <v>2.360485544159757</v>
      </c>
      <c r="D95" s="148">
        <f>C95*Input!P95/100</f>
        <v>3.351603674203469E-2</v>
      </c>
      <c r="E95" s="149">
        <f>Input!M95</f>
        <v>3.0139329717822032</v>
      </c>
      <c r="F95" s="150">
        <f>E95*Input!N95/100</f>
        <v>5.39233982520121E-4</v>
      </c>
      <c r="G95" s="151">
        <f t="shared" si="337"/>
        <v>415.56107814933017</v>
      </c>
      <c r="H95" s="150">
        <f>G95*Input!L95/100</f>
        <v>3.0338546594454115E-2</v>
      </c>
      <c r="I95" s="148">
        <v>0</v>
      </c>
      <c r="J95" s="152">
        <f>(((C95*$G$4*0.000000001*Input!G95*(234/233))-(I95*0.000000000000001))/Input!F95)*1000000000000</f>
        <v>773.24510797664232</v>
      </c>
      <c r="K95" s="148">
        <f>J95*Input!P95/100</f>
        <v>10.979144317856381</v>
      </c>
      <c r="L95" s="153">
        <f t="shared" si="338"/>
        <v>10.693417778326417</v>
      </c>
      <c r="M95" s="154">
        <f>L95*Input!P95/100</f>
        <v>0.15183358527361465</v>
      </c>
      <c r="N95" s="148">
        <v>0</v>
      </c>
      <c r="O95" s="152">
        <f>(((G95*$D$4*0.000000001*Input!G95*(238/236))-(N95*0.000000001))/Input!F95)*1000000</f>
        <v>13.712850948327809</v>
      </c>
      <c r="P95" s="148">
        <f>O95*Input!N95/100</f>
        <v>2.453417278287756E-3</v>
      </c>
      <c r="Q95" s="155">
        <f t="shared" si="339"/>
        <v>10.23114684563769</v>
      </c>
      <c r="R95" s="156">
        <f>Q95*Input!N95/100</f>
        <v>1.8304926191039595E-3</v>
      </c>
      <c r="S95" s="154">
        <f>Input!S95*$G$6/0.000000000155125</f>
        <v>0.99943624145530885</v>
      </c>
      <c r="T95" s="148">
        <f>S95*Input!T95/100</f>
        <v>2.5110383547922617E-3</v>
      </c>
      <c r="U95" s="154">
        <f>S95</f>
        <v>0.99943624145530885</v>
      </c>
      <c r="V95" s="148">
        <f>U95*Input!T95/100</f>
        <v>2.5110383547922617E-3</v>
      </c>
      <c r="W95" s="157">
        <v>0</v>
      </c>
      <c r="X95" s="152">
        <f>((($L$4*0.000000001*Input!G95/Input!W95*(232/229))-(W95*0.000000001))/Input!F95)*1000000000</f>
        <v>0.86666594256973095</v>
      </c>
      <c r="Y95" s="152">
        <f>X95*Input!X95/100</f>
        <v>5.0078492795414091E-3</v>
      </c>
      <c r="Z95" s="152">
        <f t="shared" si="340"/>
        <v>2.1161502531912834E-4</v>
      </c>
      <c r="AA95" s="152">
        <f>Z95*Input!X95/100</f>
        <v>1.2227735047974021E-6</v>
      </c>
      <c r="AB95" s="153">
        <v>0</v>
      </c>
      <c r="AC95" s="153">
        <v>0.9</v>
      </c>
      <c r="AD95" s="152">
        <f>(((Input!G95*$L$4*0.000000001*Input!U95*(230/229))-((AB95*0.000000000000001)+(Input!G95*AC95*0.000000000000001)))/Input!F95)*1000000000000</f>
        <v>224.86791712456639</v>
      </c>
      <c r="AE95" s="152">
        <f>AD95*Input!V95/100</f>
        <v>0.77781510597545522</v>
      </c>
      <c r="AF95" s="152">
        <f t="shared" si="341"/>
        <v>10.251396367501874</v>
      </c>
      <c r="AG95" s="152">
        <f>AF95*Input!V95/100</f>
        <v>3.5459442387096113E-2</v>
      </c>
      <c r="AH95" s="148">
        <f t="shared" si="342"/>
        <v>48443.612886382449</v>
      </c>
      <c r="AI95" s="157">
        <f t="shared" si="343"/>
        <v>326.24265350051292</v>
      </c>
      <c r="AJ95" s="154">
        <f t="shared" si="344"/>
        <v>-0.56375854469115083</v>
      </c>
      <c r="AK95" s="157">
        <f t="shared" si="345"/>
        <v>2.5110383547922619</v>
      </c>
      <c r="AL95" s="157">
        <f t="shared" si="346"/>
        <v>1.0019792035213353</v>
      </c>
      <c r="AM95" s="157">
        <f t="shared" si="347"/>
        <v>3.4704657677188636E-3</v>
      </c>
      <c r="AN95" s="148">
        <f>AF95/Q95</f>
        <v>1.0019792035213353</v>
      </c>
      <c r="AO95" s="152">
        <f t="shared" si="348"/>
        <v>3.4704657677188636E-3</v>
      </c>
      <c r="AP95" s="148" t="str">
        <f t="shared" si="349"/>
        <v>Out of range</v>
      </c>
      <c r="AQ95" s="148" t="e">
        <f t="shared" si="350"/>
        <v>#VALUE!</v>
      </c>
      <c r="AR95" s="148" t="e">
        <f t="shared" si="351"/>
        <v>#VALUE!</v>
      </c>
      <c r="AS95" s="156">
        <f t="shared" si="352"/>
        <v>2.0683411988105301E-5</v>
      </c>
      <c r="AT95" s="156">
        <f t="shared" si="353"/>
        <v>1.1957207992643083E-7</v>
      </c>
      <c r="AU95" s="148">
        <v>0.75</v>
      </c>
      <c r="AV95" s="148">
        <f t="shared" si="354"/>
        <v>0.375</v>
      </c>
      <c r="AW95" s="148" t="str">
        <f t="shared" si="355"/>
        <v>Out of range</v>
      </c>
      <c r="AX95" s="158">
        <f t="shared" si="356"/>
        <v>285.94928253410001</v>
      </c>
      <c r="AY95" s="158" t="e">
        <f t="shared" si="357"/>
        <v>#VALUE!</v>
      </c>
      <c r="AZ95" s="148" t="str">
        <f>Input!B95</f>
        <v>Hu1-13</v>
      </c>
      <c r="BA95" s="159">
        <f>Input!E95</f>
        <v>0</v>
      </c>
      <c r="BB95" s="148" t="e">
        <f t="shared" si="358"/>
        <v>#VALUE!</v>
      </c>
      <c r="BC95" s="154" t="e">
        <f t="shared" si="359"/>
        <v>#VALUE!</v>
      </c>
      <c r="BD95" s="148" t="e">
        <f t="shared" si="360"/>
        <v>#VALUE!</v>
      </c>
      <c r="BE95" s="160" t="e">
        <f t="shared" si="361"/>
        <v>#VALUE!</v>
      </c>
      <c r="BF95" s="161" t="e">
        <f t="shared" si="362"/>
        <v>#VALUE!</v>
      </c>
      <c r="BG95" s="162"/>
      <c r="BH95" s="162"/>
      <c r="BI95" s="162"/>
      <c r="BJ95" s="162"/>
      <c r="BK95" s="162"/>
      <c r="BL95" s="162"/>
      <c r="BM95" s="166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</row>
    <row r="96" spans="1:109" ht="15" customHeight="1" x14ac:dyDescent="0.2">
      <c r="A96" s="9">
        <f>Input!A96</f>
        <v>10638</v>
      </c>
      <c r="B96" s="9" t="str">
        <f>Input!B96</f>
        <v>KBI_4</v>
      </c>
      <c r="C96" s="9">
        <f>Input!O96</f>
        <v>0.30284741737054494</v>
      </c>
      <c r="D96" s="9">
        <f>C96*Input!P96/100</f>
        <v>1.3418266691818958E-3</v>
      </c>
      <c r="E96" s="11">
        <f>Input!M96</f>
        <v>0.39726794508610291</v>
      </c>
      <c r="F96" s="12">
        <f>E96*Input!N96/100</f>
        <v>3.3882649279820635E-5</v>
      </c>
      <c r="G96" s="13">
        <f t="shared" si="337"/>
        <v>54.775304268471871</v>
      </c>
      <c r="H96" s="12">
        <f>G96*Input!L96/100</f>
        <v>5.7912324201663257E-3</v>
      </c>
      <c r="I96" s="9">
        <v>0.3</v>
      </c>
      <c r="J96" s="21">
        <f>(((C96*$G$4*0.000000001*Input!G96*(234/233))-(I96*0.000000000000001))/Input!F96)*1000000000000</f>
        <v>11.420501415669429</v>
      </c>
      <c r="K96" s="9">
        <f>J96*Input!P96/100</f>
        <v>5.0600838891173207E-2</v>
      </c>
      <c r="L96" s="14">
        <f t="shared" si="338"/>
        <v>0.15793723311782082</v>
      </c>
      <c r="M96" s="22">
        <f>L96*Input!P96/100</f>
        <v>6.9977282056525787E-4</v>
      </c>
      <c r="N96" s="9">
        <v>5.0000000000000001E-3</v>
      </c>
      <c r="O96" s="21">
        <f>(((G96*$D$4*0.000000001*Input!G96*(238/236))-(N96*0.000000001))/Input!F96)*1000000</f>
        <v>0.20808115419680823</v>
      </c>
      <c r="P96" s="9">
        <f>O96*Input!N96/100</f>
        <v>1.774706682630197E-5</v>
      </c>
      <c r="Q96" s="23">
        <f t="shared" si="339"/>
        <v>0.1552491784837004</v>
      </c>
      <c r="R96" s="24">
        <f>Q96*Input!N96/100</f>
        <v>1.3241072003439395E-5</v>
      </c>
      <c r="S96" s="65">
        <f>Input!S96*$G$6/0.000000000155125</f>
        <v>1.0163842213380216</v>
      </c>
      <c r="T96" s="9">
        <f>S96*Input!T96/100</f>
        <v>3.3187159991227466E-3</v>
      </c>
      <c r="U96" s="9">
        <f>S96*1/((U95+U97)/2)</f>
        <v>1.0167856490000373</v>
      </c>
      <c r="V96" s="9">
        <f>U96*Input!T96/100</f>
        <v>3.3200267479286142E-3</v>
      </c>
      <c r="W96" s="3">
        <v>3.0000000000000001E-3</v>
      </c>
      <c r="X96" s="21">
        <f>((($L$4*0.000000001*Input!G96/Input!W96*(232/229))-(W96*0.000000001))/Input!F96)*1000000000</f>
        <v>0.27903405499259465</v>
      </c>
      <c r="Y96" s="21">
        <f>X96*Input!X96/100</f>
        <v>7.4449301924527382E-4</v>
      </c>
      <c r="Z96" s="21">
        <f t="shared" si="340"/>
        <v>6.8132132245875171E-5</v>
      </c>
      <c r="AA96" s="21">
        <f>Z96*Input!X96/100</f>
        <v>1.8178389316922645E-7</v>
      </c>
      <c r="AB96" s="14">
        <v>0.05</v>
      </c>
      <c r="AC96" s="14">
        <v>0.9</v>
      </c>
      <c r="AD96" s="21">
        <f>(((Input!G96*$L$4*0.000000001*Input!U96*(230/229))-((AB96*0.000000000000001)+(Input!G96*AC96*0.000000000000001)))/Input!F96)*1000000000000</f>
        <v>0.77226345942280816</v>
      </c>
      <c r="AE96" s="21">
        <f>AD96*Input!V96/100</f>
        <v>4.1507760417042704E-3</v>
      </c>
      <c r="AF96" s="191">
        <f t="shared" si="341"/>
        <v>3.5206351016698743E-2</v>
      </c>
      <c r="AG96" s="21">
        <f>AF96*Input!V96/100</f>
        <v>1.8922775191922795E-4</v>
      </c>
      <c r="AH96" s="9">
        <f t="shared" si="342"/>
        <v>516.73637469096229</v>
      </c>
      <c r="AI96" s="3">
        <f t="shared" si="343"/>
        <v>3.1007401692798675</v>
      </c>
      <c r="AJ96" s="22">
        <f t="shared" si="344"/>
        <v>16.785649000037317</v>
      </c>
      <c r="AK96" s="3">
        <f t="shared" si="345"/>
        <v>3.3200267479286141</v>
      </c>
      <c r="AL96" s="3">
        <f t="shared" si="346"/>
        <v>0.22677318721139034</v>
      </c>
      <c r="AM96" s="3">
        <f t="shared" si="347"/>
        <v>1.2190182020855179E-3</v>
      </c>
      <c r="AN96" s="9">
        <f>AL96*1/((AN95+AN97)/2)</f>
        <v>0.22614964116013955</v>
      </c>
      <c r="AO96" s="21">
        <f t="shared" si="348"/>
        <v>1.2156663332175081E-3</v>
      </c>
      <c r="AP96" s="58">
        <f t="shared" si="349"/>
        <v>27.450600000000001</v>
      </c>
      <c r="AQ96" s="58">
        <f t="shared" si="350"/>
        <v>0.19620000000000001</v>
      </c>
      <c r="AR96" s="58">
        <f t="shared" si="351"/>
        <v>0.7147384756617341</v>
      </c>
      <c r="AS96" s="67">
        <f t="shared" si="352"/>
        <v>4.3885663622386483E-4</v>
      </c>
      <c r="AT96" s="67">
        <f t="shared" si="353"/>
        <v>1.1715150303312138E-6</v>
      </c>
      <c r="AU96" s="58">
        <v>0.75</v>
      </c>
      <c r="AV96" s="58">
        <f t="shared" si="354"/>
        <v>0.375</v>
      </c>
      <c r="AW96" s="58">
        <f t="shared" si="355"/>
        <v>27.415299999999998</v>
      </c>
      <c r="AX96" s="57">
        <f t="shared" si="356"/>
        <v>0.19386720809999999</v>
      </c>
      <c r="AY96" s="47">
        <f t="shared" si="357"/>
        <v>0.19885697849947562</v>
      </c>
      <c r="AZ96" s="9" t="str">
        <f>Input!B96</f>
        <v>KBI_4</v>
      </c>
      <c r="BA96" s="48">
        <f>Input!E96</f>
        <v>4</v>
      </c>
      <c r="BB96" s="58">
        <f t="shared" si="358"/>
        <v>18.137981363694898</v>
      </c>
      <c r="BC96" s="22">
        <f t="shared" si="359"/>
        <v>3.5875185043675852</v>
      </c>
      <c r="BD96" s="9">
        <f t="shared" si="360"/>
        <v>27357.3</v>
      </c>
      <c r="BE96" s="49">
        <f t="shared" si="361"/>
        <v>99.428489249737808</v>
      </c>
      <c r="BF96" s="89">
        <f t="shared" si="362"/>
        <v>0.72535036457553126</v>
      </c>
      <c r="BG96" s="85"/>
      <c r="BH96" s="85"/>
      <c r="BI96" s="85"/>
      <c r="BJ96" s="85"/>
      <c r="BK96" s="85"/>
      <c r="BL96" s="85"/>
      <c r="BM96" s="90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</row>
    <row r="97" spans="1:109" s="165" customFormat="1" ht="15" customHeight="1" x14ac:dyDescent="0.2">
      <c r="A97" s="148">
        <f>Input!A97</f>
        <v>10368</v>
      </c>
      <c r="B97" s="148" t="str">
        <f>Input!B97</f>
        <v>Hu1-13</v>
      </c>
      <c r="C97" s="148">
        <f>Input!O97</f>
        <v>2.3062550838354179</v>
      </c>
      <c r="D97" s="148">
        <f>C97*Input!P97/100</f>
        <v>1.1245922062519039E-2</v>
      </c>
      <c r="E97" s="149">
        <f>Input!M97</f>
        <v>3.0135856924971516</v>
      </c>
      <c r="F97" s="150">
        <f>E97*Input!N97/100</f>
        <v>3.8205849372698021E-4</v>
      </c>
      <c r="G97" s="151">
        <f t="shared" si="337"/>
        <v>415.51319528150725</v>
      </c>
      <c r="H97" s="150">
        <f>G97*Input!L97/100</f>
        <v>1.4786750377822738E-2</v>
      </c>
      <c r="I97" s="148">
        <v>0</v>
      </c>
      <c r="J97" s="152">
        <f>(((C97*$G$4*0.000000001*Input!G97*(234/233))-(I97*0.000000000000001))/Input!F97)*1000000000000</f>
        <v>755.48035688428047</v>
      </c>
      <c r="K97" s="148">
        <f>J97*Input!P97/100</f>
        <v>3.6839260638746389</v>
      </c>
      <c r="L97" s="153">
        <f t="shared" si="338"/>
        <v>10.447744183758594</v>
      </c>
      <c r="M97" s="154">
        <f>L97*Input!P97/100</f>
        <v>5.0946019650300982E-2</v>
      </c>
      <c r="N97" s="148">
        <v>0</v>
      </c>
      <c r="O97" s="152">
        <f>(((G97*$D$4*0.000000001*Input!G97*(238/236))-(N97*0.000000001))/Input!F97)*1000000</f>
        <v>13.711270890271461</v>
      </c>
      <c r="P97" s="148">
        <f>O97*Input!N97/100</f>
        <v>1.7382971774991781E-3</v>
      </c>
      <c r="Q97" s="155">
        <f t="shared" si="339"/>
        <v>10.229967965617771</v>
      </c>
      <c r="R97" s="156">
        <f>Q97*Input!N97/100</f>
        <v>1.2969420984277782E-3</v>
      </c>
      <c r="S97" s="154">
        <f>Input!S97*$G$6/0.000000000155125</f>
        <v>0.99977415719181928</v>
      </c>
      <c r="T97" s="148">
        <f>S97*Input!T97/100</f>
        <v>7.2370804677216046E-4</v>
      </c>
      <c r="U97" s="154">
        <f>S97</f>
        <v>0.99977415719181928</v>
      </c>
      <c r="V97" s="148">
        <f>U97*Input!T97/100</f>
        <v>7.2370804677216046E-4</v>
      </c>
      <c r="W97" s="157">
        <v>0</v>
      </c>
      <c r="X97" s="152">
        <f>((($L$4*0.000000001*Input!G97/Input!W97*(232/229))-(W97*0.000000001))/Input!F97)*1000000000</f>
        <v>0.85667873483865087</v>
      </c>
      <c r="Y97" s="152">
        <f>X97*Input!X97/100</f>
        <v>2.4510120593565117E-3</v>
      </c>
      <c r="Z97" s="152">
        <f t="shared" si="340"/>
        <v>2.0917643495452565E-4</v>
      </c>
      <c r="AA97" s="152">
        <f>Z97*Input!X97/100</f>
        <v>5.9846701424578668E-7</v>
      </c>
      <c r="AB97" s="153">
        <v>0</v>
      </c>
      <c r="AC97" s="153">
        <v>0.9</v>
      </c>
      <c r="AD97" s="152">
        <f>(((Input!G97*$L$4*0.000000001*Input!U97*(230/229))-((AB97*0.000000000000001)+(Input!G97*AC97*0.000000000000001)))/Input!F97)*1000000000000</f>
        <v>225.1911807456834</v>
      </c>
      <c r="AE97" s="152">
        <f>AD97*Input!V97/100</f>
        <v>0.45478036448276238</v>
      </c>
      <c r="AF97" s="152">
        <f t="shared" si="341"/>
        <v>10.266133478752069</v>
      </c>
      <c r="AG97" s="152">
        <f>AF97*Input!V97/100</f>
        <v>2.0732765421076778E-2</v>
      </c>
      <c r="AH97" s="148">
        <f t="shared" si="342"/>
        <v>49078.824203997436</v>
      </c>
      <c r="AI97" s="157">
        <f t="shared" si="343"/>
        <v>171.87530913099081</v>
      </c>
      <c r="AJ97" s="154">
        <f t="shared" si="344"/>
        <v>-0.22584280818072067</v>
      </c>
      <c r="AK97" s="157">
        <f t="shared" si="345"/>
        <v>0.7237080467721605</v>
      </c>
      <c r="AL97" s="157">
        <f t="shared" si="346"/>
        <v>1.0035352518459342</v>
      </c>
      <c r="AM97" s="157">
        <f t="shared" si="347"/>
        <v>2.0306591257401134E-3</v>
      </c>
      <c r="AN97" s="148">
        <f>AF97/Q97</f>
        <v>1.0035352518459342</v>
      </c>
      <c r="AO97" s="152">
        <f t="shared" si="348"/>
        <v>2.0306591257401134E-3</v>
      </c>
      <c r="AP97" s="148" t="str">
        <f t="shared" si="349"/>
        <v>Out of range</v>
      </c>
      <c r="AQ97" s="148" t="e">
        <f t="shared" si="350"/>
        <v>#VALUE!</v>
      </c>
      <c r="AR97" s="148" t="e">
        <f t="shared" si="351"/>
        <v>#VALUE!</v>
      </c>
      <c r="AS97" s="156">
        <f t="shared" si="352"/>
        <v>2.0447418374872089E-5</v>
      </c>
      <c r="AT97" s="156">
        <f t="shared" si="353"/>
        <v>5.8558764046139234E-8</v>
      </c>
      <c r="AU97" s="148">
        <v>0.75</v>
      </c>
      <c r="AV97" s="148">
        <f t="shared" si="354"/>
        <v>0.375</v>
      </c>
      <c r="AW97" s="148" t="str">
        <f t="shared" si="355"/>
        <v>Out of range</v>
      </c>
      <c r="AX97" s="158">
        <f t="shared" si="356"/>
        <v>146.55636676739999</v>
      </c>
      <c r="AY97" s="158" t="e">
        <f t="shared" si="357"/>
        <v>#VALUE!</v>
      </c>
      <c r="AZ97" s="148" t="str">
        <f>Input!B97</f>
        <v>Hu1-13</v>
      </c>
      <c r="BA97" s="159">
        <f>Input!E97</f>
        <v>0</v>
      </c>
      <c r="BB97" s="148" t="e">
        <f t="shared" si="358"/>
        <v>#VALUE!</v>
      </c>
      <c r="BC97" s="154" t="e">
        <f t="shared" si="359"/>
        <v>#VALUE!</v>
      </c>
      <c r="BD97" s="148" t="e">
        <f t="shared" si="360"/>
        <v>#VALUE!</v>
      </c>
      <c r="BE97" s="160" t="e">
        <f t="shared" si="361"/>
        <v>#VALUE!</v>
      </c>
      <c r="BF97" s="161" t="e">
        <f t="shared" si="362"/>
        <v>#VALUE!</v>
      </c>
      <c r="BG97" s="162"/>
      <c r="BH97" s="162"/>
      <c r="BI97" s="162"/>
      <c r="BJ97" s="162"/>
      <c r="BK97" s="162"/>
      <c r="BL97" s="162"/>
      <c r="BM97" s="166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</row>
    <row r="98" spans="1:109" ht="15" customHeight="1" x14ac:dyDescent="0.2">
      <c r="A98" s="9">
        <f>Input!A98</f>
        <v>10656</v>
      </c>
      <c r="B98" s="9" t="str">
        <f>Input!B98</f>
        <v>PR-LA-51</v>
      </c>
      <c r="C98" s="9">
        <f>Input!O98</f>
        <v>15.459849063928338</v>
      </c>
      <c r="D98" s="9">
        <f>C98*Input!P98/100</f>
        <v>0.23652848905787519</v>
      </c>
      <c r="E98" s="11">
        <f>Input!M98</f>
        <v>18.884568084192928</v>
      </c>
      <c r="F98" s="12">
        <f>E98*Input!N98/100</f>
        <v>2.5484251397165712E-3</v>
      </c>
      <c r="G98" s="13">
        <f t="shared" si="337"/>
        <v>2603.804247448521</v>
      </c>
      <c r="H98" s="12">
        <f>G98*Input!L98/100</f>
        <v>0.10274159531095524</v>
      </c>
      <c r="I98" s="9">
        <v>0.3</v>
      </c>
      <c r="J98" s="21">
        <f>(((C98*$G$4*0.000000001*Input!G98*(234/233))-(I98*0.000000000000001))/Input!F98)*1000000000000</f>
        <v>188.15492074410648</v>
      </c>
      <c r="K98" s="9">
        <f>J98*Input!P98/100</f>
        <v>2.8786826396802692</v>
      </c>
      <c r="L98" s="14">
        <f t="shared" si="338"/>
        <v>2.6020457857528454</v>
      </c>
      <c r="M98" s="22">
        <f>L98*Input!P98/100</f>
        <v>3.9810088417974801E-2</v>
      </c>
      <c r="N98" s="9">
        <v>5.0000000000000001E-3</v>
      </c>
      <c r="O98" s="21">
        <f>(((G98*$D$4*0.000000001*Input!G98*(238/236))-(N98*0.000000001))/Input!F98)*1000000</f>
        <v>3.1922416220659069</v>
      </c>
      <c r="P98" s="9">
        <f>O98*Input!N98/100</f>
        <v>4.3078500739086601E-4</v>
      </c>
      <c r="Q98" s="23">
        <f t="shared" si="339"/>
        <v>2.3817288560330816</v>
      </c>
      <c r="R98" s="24">
        <f>Q98*Input!N98/100</f>
        <v>3.2140834069610628E-4</v>
      </c>
      <c r="S98" s="65">
        <f>Input!S98*$G$6/0.000000000155125</f>
        <v>0.98926011828755989</v>
      </c>
      <c r="T98" s="9">
        <f>S98*Input!T98/100</f>
        <v>5.8582553629046765E-4</v>
      </c>
      <c r="U98" s="9">
        <f>S98*1/((U97+U99)/2)</f>
        <v>0.98967498811792098</v>
      </c>
      <c r="V98" s="9">
        <f>U98*Input!T98/100</f>
        <v>5.8607121620454599E-4</v>
      </c>
      <c r="W98" s="3">
        <v>3.0000000000000001E-3</v>
      </c>
      <c r="X98" s="21">
        <f>((($L$4*0.000000001*Input!G98/Input!W98*(232/229))-(W98*0.000000001))/Input!F98)*1000000000</f>
        <v>823.16777356952923</v>
      </c>
      <c r="Y98" s="21">
        <f>X98*Input!X98/100</f>
        <v>3.7798696617638785</v>
      </c>
      <c r="Z98" s="21">
        <f t="shared" si="340"/>
        <v>0.20099401705956729</v>
      </c>
      <c r="AA98" s="21">
        <f>Z98*Input!X98/100</f>
        <v>9.2293601823728198E-4</v>
      </c>
      <c r="AB98" s="14">
        <v>0.05</v>
      </c>
      <c r="AC98" s="14">
        <v>0.9</v>
      </c>
      <c r="AD98" s="21">
        <f>(((Input!G98*$L$4*0.000000001*Input!U98*(230/229))-((AB98*0.000000000000001)+(Input!G98*AC98*0.000000000000001)))/Input!F98)*1000000000000</f>
        <v>104.89254068948001</v>
      </c>
      <c r="AE98" s="21">
        <f>AD98*Input!V98/100</f>
        <v>0.46339361744044782</v>
      </c>
      <c r="AF98" s="191">
        <f t="shared" si="341"/>
        <v>4.781896076382095</v>
      </c>
      <c r="AG98" s="21">
        <f>AF98*Input!V98/100</f>
        <v>2.1125430907607164E-2</v>
      </c>
      <c r="AH98" s="9">
        <f t="shared" si="342"/>
        <v>23.791235910096347</v>
      </c>
      <c r="AI98" s="3">
        <f t="shared" si="343"/>
        <v>0.15159715705675889</v>
      </c>
      <c r="AJ98" s="22">
        <f t="shared" si="344"/>
        <v>-10.325011882079016</v>
      </c>
      <c r="AK98" s="3">
        <f t="shared" si="345"/>
        <v>0.58607121620454594</v>
      </c>
      <c r="AL98" s="3">
        <f t="shared" si="346"/>
        <v>2.0077415883295138</v>
      </c>
      <c r="AM98" s="3">
        <f t="shared" si="347"/>
        <v>8.8739255150443071E-3</v>
      </c>
      <c r="AN98" s="9">
        <f>AL98*1/((AN97+AN99)/2)</f>
        <v>2.0036377765082096</v>
      </c>
      <c r="AO98" s="21">
        <f t="shared" si="348"/>
        <v>8.8557872642645776E-3</v>
      </c>
      <c r="AP98" s="58" t="str">
        <f t="shared" si="349"/>
        <v>Out of range</v>
      </c>
      <c r="AQ98" s="58" t="e">
        <f t="shared" si="350"/>
        <v>#VALUE!</v>
      </c>
      <c r="AR98" s="58" t="e">
        <f t="shared" si="351"/>
        <v>#VALUE!</v>
      </c>
      <c r="AS98" s="67">
        <f t="shared" si="352"/>
        <v>8.4389965948657733E-2</v>
      </c>
      <c r="AT98" s="67">
        <f t="shared" si="353"/>
        <v>3.8767405888217405E-4</v>
      </c>
      <c r="AU98" s="58">
        <v>0.75</v>
      </c>
      <c r="AV98" s="58">
        <f t="shared" si="354"/>
        <v>0.375</v>
      </c>
      <c r="AW98" s="58" t="str">
        <f t="shared" si="355"/>
        <v>Out of range</v>
      </c>
      <c r="AX98" s="57">
        <f t="shared" si="356"/>
        <v>0</v>
      </c>
      <c r="AY98" s="47" t="e">
        <f t="shared" si="357"/>
        <v>#VALUE!</v>
      </c>
      <c r="AZ98" s="9" t="str">
        <f>Input!B98</f>
        <v>PR-LA-51</v>
      </c>
      <c r="BA98" s="48">
        <f>Input!E98</f>
        <v>0</v>
      </c>
      <c r="BB98" s="58" t="e">
        <f t="shared" si="358"/>
        <v>#VALUE!</v>
      </c>
      <c r="BC98" s="22" t="e">
        <f t="shared" si="359"/>
        <v>#VALUE!</v>
      </c>
      <c r="BD98" s="9" t="e">
        <f t="shared" si="360"/>
        <v>#VALUE!</v>
      </c>
      <c r="BE98" s="49" t="e">
        <f t="shared" si="361"/>
        <v>#VALUE!</v>
      </c>
      <c r="BF98" s="89" t="e">
        <f t="shared" si="362"/>
        <v>#VALUE!</v>
      </c>
      <c r="BG98" s="85"/>
      <c r="BH98" s="85"/>
      <c r="BI98" s="85"/>
      <c r="BJ98" s="85"/>
      <c r="BK98" s="85"/>
      <c r="BL98" s="85"/>
      <c r="BM98" s="90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</row>
    <row r="99" spans="1:109" s="165" customFormat="1" ht="15" customHeight="1" x14ac:dyDescent="0.2">
      <c r="A99" s="148">
        <f>Input!A99</f>
        <v>10368</v>
      </c>
      <c r="B99" s="148" t="str">
        <f>Input!B99</f>
        <v>Hu1-13</v>
      </c>
      <c r="C99" s="148">
        <f>Input!O99</f>
        <v>2.2926087971590237</v>
      </c>
      <c r="D99" s="148">
        <f>C99*Input!P99/100</f>
        <v>9.4067730523909217E-3</v>
      </c>
      <c r="E99" s="149">
        <f>Input!M99</f>
        <v>3.0134344345896795</v>
      </c>
      <c r="F99" s="150">
        <f>E99*Input!N99/100</f>
        <v>3.2814313162636463E-4</v>
      </c>
      <c r="G99" s="151">
        <f t="shared" si="337"/>
        <v>415.49233984122498</v>
      </c>
      <c r="H99" s="150">
        <f>G99*Input!L99/100</f>
        <v>1.3754604886585671E-2</v>
      </c>
      <c r="I99" s="148">
        <v>0</v>
      </c>
      <c r="J99" s="152">
        <f>(((C99*$G$4*0.000000001*Input!G99*(234/233))-(I99*0.000000000000001))/Input!F99)*1000000000000</f>
        <v>751.01012217317361</v>
      </c>
      <c r="K99" s="148">
        <f>J99*Input!P99/100</f>
        <v>3.0814597711069496</v>
      </c>
      <c r="L99" s="153">
        <f t="shared" si="338"/>
        <v>10.385924087077832</v>
      </c>
      <c r="M99" s="154">
        <f>L99*Input!P99/100</f>
        <v>4.2614348748712783E-2</v>
      </c>
      <c r="N99" s="148">
        <v>0</v>
      </c>
      <c r="O99" s="152">
        <f>(((G99*$D$4*0.000000001*Input!G99*(238/236))-(N99*0.000000001))/Input!F99)*1000000</f>
        <v>13.710582694097447</v>
      </c>
      <c r="P99" s="148">
        <f>O99*Input!N99/100</f>
        <v>1.492992012708576E-3</v>
      </c>
      <c r="Q99" s="155">
        <f t="shared" si="339"/>
        <v>10.229454503016777</v>
      </c>
      <c r="R99" s="156">
        <f>Q99*Input!N99/100</f>
        <v>1.1139201161701755E-3</v>
      </c>
      <c r="S99" s="154">
        <f>Input!S99*$G$6/0.000000000155125</f>
        <v>0.99938744669765545</v>
      </c>
      <c r="T99" s="148">
        <f>S99*Input!T99/100</f>
        <v>1.1852026622681724E-3</v>
      </c>
      <c r="U99" s="154">
        <f>S99</f>
        <v>0.99938744669765545</v>
      </c>
      <c r="V99" s="148">
        <f>U99*Input!T99/100</f>
        <v>1.1852026622681724E-3</v>
      </c>
      <c r="W99" s="157">
        <v>0</v>
      </c>
      <c r="X99" s="152">
        <f>((($L$4*0.000000001*Input!G99/Input!W99*(232/229))-(W99*0.000000001))/Input!F99)*1000000000</f>
        <v>0.84944930518388251</v>
      </c>
      <c r="Y99" s="152">
        <f>X99*Input!X99/100</f>
        <v>4.0832784127979201E-3</v>
      </c>
      <c r="Z99" s="152">
        <f t="shared" si="340"/>
        <v>2.0741121508803298E-4</v>
      </c>
      <c r="AA99" s="152">
        <f>Z99*Input!X99/100</f>
        <v>9.9701975382488147E-7</v>
      </c>
      <c r="AB99" s="153">
        <v>0</v>
      </c>
      <c r="AC99" s="153">
        <v>0.9</v>
      </c>
      <c r="AD99" s="152">
        <f>(((Input!G99*$L$4*0.000000001*Input!U99*(230/229))-((AB99*0.000000000000001)+(Input!G99*AC99*0.000000000000001)))/Input!F99)*1000000000000</f>
        <v>224.51252013807846</v>
      </c>
      <c r="AE99" s="152">
        <f>AD99*Input!V99/100</f>
        <v>0.52279977589936333</v>
      </c>
      <c r="AF99" s="152">
        <f t="shared" si="341"/>
        <v>10.235194343563148</v>
      </c>
      <c r="AG99" s="152">
        <f>AF99*Input!V99/100</f>
        <v>2.3833669969987991E-2</v>
      </c>
      <c r="AH99" s="148">
        <f t="shared" si="342"/>
        <v>49347.352500774621</v>
      </c>
      <c r="AI99" s="157">
        <f t="shared" si="343"/>
        <v>263.5783834390212</v>
      </c>
      <c r="AJ99" s="154">
        <f t="shared" si="344"/>
        <v>-0.61255330234455396</v>
      </c>
      <c r="AK99" s="157">
        <f t="shared" si="345"/>
        <v>1.1852026622681724</v>
      </c>
      <c r="AL99" s="157">
        <f t="shared" si="346"/>
        <v>1.0005611091524653</v>
      </c>
      <c r="AM99" s="157">
        <f t="shared" si="347"/>
        <v>2.3324524031541898E-3</v>
      </c>
      <c r="AN99" s="148">
        <f>AF99/Q99</f>
        <v>1.0005611091524653</v>
      </c>
      <c r="AO99" s="152">
        <f t="shared" si="348"/>
        <v>2.3324524031541898E-3</v>
      </c>
      <c r="AP99" s="148" t="str">
        <f t="shared" si="349"/>
        <v>Out of range</v>
      </c>
      <c r="AQ99" s="148" t="e">
        <f t="shared" si="350"/>
        <v>#VALUE!</v>
      </c>
      <c r="AR99" s="148" t="e">
        <f t="shared" si="351"/>
        <v>#VALUE!</v>
      </c>
      <c r="AS99" s="156">
        <f t="shared" si="352"/>
        <v>2.0275882260081918E-5</v>
      </c>
      <c r="AT99" s="156">
        <f t="shared" si="353"/>
        <v>9.7490588607987488E-8</v>
      </c>
      <c r="AU99" s="148">
        <v>0.75</v>
      </c>
      <c r="AV99" s="148">
        <f t="shared" si="354"/>
        <v>0.375</v>
      </c>
      <c r="AW99" s="148" t="str">
        <f t="shared" si="355"/>
        <v>Out of range</v>
      </c>
      <c r="AX99" s="158">
        <f t="shared" si="356"/>
        <v>310.98244452440002</v>
      </c>
      <c r="AY99" s="158" t="e">
        <f t="shared" si="357"/>
        <v>#VALUE!</v>
      </c>
      <c r="AZ99" s="148" t="str">
        <f>Input!B99</f>
        <v>Hu1-13</v>
      </c>
      <c r="BA99" s="159">
        <f>Input!E99</f>
        <v>0</v>
      </c>
      <c r="BB99" s="148" t="e">
        <f t="shared" si="358"/>
        <v>#VALUE!</v>
      </c>
      <c r="BC99" s="154" t="e">
        <f t="shared" si="359"/>
        <v>#VALUE!</v>
      </c>
      <c r="BD99" s="148" t="e">
        <f t="shared" si="360"/>
        <v>#VALUE!</v>
      </c>
      <c r="BE99" s="160" t="e">
        <f t="shared" si="361"/>
        <v>#VALUE!</v>
      </c>
      <c r="BF99" s="161" t="e">
        <f t="shared" si="362"/>
        <v>#VALUE!</v>
      </c>
      <c r="BG99" s="162"/>
      <c r="BH99" s="162"/>
      <c r="BI99" s="162"/>
      <c r="BJ99" s="162"/>
      <c r="BK99" s="162"/>
      <c r="BL99" s="162"/>
      <c r="BM99" s="166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</row>
    <row r="100" spans="1:109" ht="15" customHeight="1" x14ac:dyDescent="0.2">
      <c r="A100" s="9">
        <f>Input!A100</f>
        <v>10657</v>
      </c>
      <c r="B100" s="9" t="str">
        <f>Input!B100</f>
        <v>PR-LA-52</v>
      </c>
      <c r="C100" s="9">
        <f>Input!O100</f>
        <v>15.447920335013428</v>
      </c>
      <c r="D100" s="9">
        <f>C100*Input!P100/100</f>
        <v>0.23956002940492666</v>
      </c>
      <c r="E100" s="11">
        <f>Input!M100</f>
        <v>18.950767259110126</v>
      </c>
      <c r="F100" s="12">
        <f>E100*Input!N100/100</f>
        <v>4.6992234953486525E-3</v>
      </c>
      <c r="G100" s="13">
        <f t="shared" si="337"/>
        <v>2612.9317896861039</v>
      </c>
      <c r="H100" s="12">
        <f>G100*Input!L100/100</f>
        <v>8.9705604531176472E-2</v>
      </c>
      <c r="I100" s="9">
        <v>0.3</v>
      </c>
      <c r="J100" s="21">
        <f>(((C100*$G$4*0.000000001*Input!G100*(234/233))-(I100*0.000000000000001))/Input!F100)*1000000000000</f>
        <v>249.1406927083502</v>
      </c>
      <c r="K100" s="9">
        <f>J100*Input!P100/100</f>
        <v>3.8635719486395379</v>
      </c>
      <c r="L100" s="14">
        <f t="shared" si="338"/>
        <v>3.4454346820031971</v>
      </c>
      <c r="M100" s="22">
        <f>L100*Input!P100/100</f>
        <v>5.3430391653603942E-2</v>
      </c>
      <c r="N100" s="9">
        <v>5.0000000000000001E-3</v>
      </c>
      <c r="O100" s="21">
        <f>(((G100*$D$4*0.000000001*Input!G100*(238/236))-(N100*0.000000001))/Input!F100)*1000000</f>
        <v>4.2450207861801257</v>
      </c>
      <c r="P100" s="9">
        <f>O100*Input!N100/100</f>
        <v>1.0526381936895664E-3</v>
      </c>
      <c r="Q100" s="23">
        <f t="shared" si="339"/>
        <v>3.1672065269176866</v>
      </c>
      <c r="R100" s="24">
        <f>Q100*Input!N100/100</f>
        <v>7.8537249296639199E-4</v>
      </c>
      <c r="S100" s="65">
        <f>Input!S100*$G$6/0.000000000155125</f>
        <v>1.008281225686964</v>
      </c>
      <c r="T100" s="9">
        <f>S100*Input!T100/100</f>
        <v>4.9247609686197107E-4</v>
      </c>
      <c r="U100" s="9">
        <f>S100*1/((U99+U101)/2)</f>
        <v>1.0088992302421818</v>
      </c>
      <c r="V100" s="9">
        <f>U100*Input!T100/100</f>
        <v>4.9277794962233488E-4</v>
      </c>
      <c r="W100" s="3">
        <v>3.0000000000000001E-3</v>
      </c>
      <c r="X100" s="21">
        <f>((($L$4*0.000000001*Input!G100/Input!W100*(232/229))-(W100*0.000000001))/Input!F100)*1000000000</f>
        <v>2186.854029412309</v>
      </c>
      <c r="Y100" s="21">
        <f>X100*Input!X100/100</f>
        <v>7.7149201980897519</v>
      </c>
      <c r="Z100" s="21">
        <f t="shared" si="340"/>
        <v>0.53396718166998891</v>
      </c>
      <c r="AA100" s="21">
        <f>Z100*Input!X100/100</f>
        <v>1.883762765862305E-3</v>
      </c>
      <c r="AB100" s="14">
        <v>0.05</v>
      </c>
      <c r="AC100" s="14">
        <v>0.9</v>
      </c>
      <c r="AD100" s="21">
        <f>(((Input!G100*$L$4*0.000000001*Input!U100*(230/229))-((AB100*0.000000000000001)+(Input!G100*AC100*0.000000000000001)))/Input!F100)*1000000000000</f>
        <v>206.33374779478203</v>
      </c>
      <c r="AE100" s="21">
        <f>AD100*Input!V100/100</f>
        <v>0.65480427130395069</v>
      </c>
      <c r="AF100" s="191">
        <f t="shared" si="341"/>
        <v>9.4064509498913917</v>
      </c>
      <c r="AG100" s="21">
        <f>AF100*Input!V100/100</f>
        <v>2.9851560036247993E-2</v>
      </c>
      <c r="AH100" s="9">
        <f t="shared" si="342"/>
        <v>17.616159331127058</v>
      </c>
      <c r="AI100" s="3">
        <f t="shared" si="343"/>
        <v>8.3592420967426945E-2</v>
      </c>
      <c r="AJ100" s="22">
        <f t="shared" si="344"/>
        <v>8.8992302421817548</v>
      </c>
      <c r="AK100" s="3">
        <f t="shared" si="345"/>
        <v>0.4927779496223349</v>
      </c>
      <c r="AL100" s="3">
        <f t="shared" si="346"/>
        <v>2.9699518708196506</v>
      </c>
      <c r="AM100" s="3">
        <f t="shared" si="347"/>
        <v>9.4539302661022107E-3</v>
      </c>
      <c r="AN100" s="9">
        <f>AL100*1/((AN99+AN101)/2)</f>
        <v>2.9682863381881557</v>
      </c>
      <c r="AO100" s="21">
        <f t="shared" si="348"/>
        <v>9.4486285541422379E-3</v>
      </c>
      <c r="AP100" s="58" t="str">
        <f t="shared" si="349"/>
        <v>Out of range</v>
      </c>
      <c r="AQ100" s="58" t="e">
        <f t="shared" si="350"/>
        <v>#VALUE!</v>
      </c>
      <c r="AR100" s="58" t="e">
        <f t="shared" si="351"/>
        <v>#VALUE!</v>
      </c>
      <c r="AS100" s="67">
        <f t="shared" si="352"/>
        <v>0.16859247325107143</v>
      </c>
      <c r="AT100" s="67">
        <f t="shared" si="353"/>
        <v>5.9623849239085565E-4</v>
      </c>
      <c r="AU100" s="58">
        <v>0.75</v>
      </c>
      <c r="AV100" s="58">
        <f t="shared" si="354"/>
        <v>0.375</v>
      </c>
      <c r="AW100" s="58" t="str">
        <f t="shared" si="355"/>
        <v>Out of range</v>
      </c>
      <c r="AX100" s="57">
        <f t="shared" si="356"/>
        <v>0</v>
      </c>
      <c r="AY100" s="47" t="e">
        <f t="shared" si="357"/>
        <v>#VALUE!</v>
      </c>
      <c r="AZ100" s="9" t="str">
        <f>Input!B100</f>
        <v>PR-LA-52</v>
      </c>
      <c r="BA100" s="48">
        <f>Input!E100</f>
        <v>0</v>
      </c>
      <c r="BB100" s="58" t="e">
        <f t="shared" si="358"/>
        <v>#VALUE!</v>
      </c>
      <c r="BC100" s="22" t="e">
        <f t="shared" si="359"/>
        <v>#VALUE!</v>
      </c>
      <c r="BD100" s="9" t="e">
        <f t="shared" si="360"/>
        <v>#VALUE!</v>
      </c>
      <c r="BE100" s="49" t="e">
        <f t="shared" si="361"/>
        <v>#VALUE!</v>
      </c>
      <c r="BF100" s="89" t="e">
        <f t="shared" si="362"/>
        <v>#VALUE!</v>
      </c>
      <c r="BG100" s="85"/>
      <c r="BH100" s="85"/>
      <c r="BI100" s="85"/>
      <c r="BJ100" s="85"/>
      <c r="BK100" s="85"/>
      <c r="BL100" s="85"/>
      <c r="BM100" s="90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</row>
    <row r="101" spans="1:109" s="165" customFormat="1" ht="15" customHeight="1" x14ac:dyDescent="0.2">
      <c r="A101" s="148">
        <f>Input!A101</f>
        <v>10368</v>
      </c>
      <c r="B101" s="148" t="str">
        <f>Input!B101</f>
        <v>Hu1-13</v>
      </c>
      <c r="C101" s="148">
        <f>Input!O101</f>
        <v>2.2926087971590237</v>
      </c>
      <c r="D101" s="148">
        <f>C101*Input!P101/100</f>
        <v>9.4067730523909217E-3</v>
      </c>
      <c r="E101" s="149">
        <f>Input!M101</f>
        <v>3.0134344345896795</v>
      </c>
      <c r="F101" s="150">
        <f>E101*Input!N101/100</f>
        <v>3.2814313162636463E-4</v>
      </c>
      <c r="G101" s="151">
        <f t="shared" si="337"/>
        <v>415.49233984122498</v>
      </c>
      <c r="H101" s="150">
        <f>G101*Input!L101/100</f>
        <v>1.3754604886585671E-2</v>
      </c>
      <c r="I101" s="148">
        <v>0</v>
      </c>
      <c r="J101" s="152">
        <f>(((C101*$G$4*0.000000001*Input!G101*(234/233))-(I101*0.000000000000001))/Input!F101)*1000000000000</f>
        <v>751.01012217317361</v>
      </c>
      <c r="K101" s="148">
        <f>J101*Input!P101/100</f>
        <v>3.0814597711069496</v>
      </c>
      <c r="L101" s="153">
        <f t="shared" si="338"/>
        <v>10.385924087077832</v>
      </c>
      <c r="M101" s="154">
        <f>L101*Input!P101/100</f>
        <v>4.2614348748712783E-2</v>
      </c>
      <c r="N101" s="148">
        <v>0</v>
      </c>
      <c r="O101" s="152">
        <f>(((G101*$D$4*0.000000001*Input!G101*(238/236))-(N101*0.000000001))/Input!F101)*1000000</f>
        <v>13.710582694097447</v>
      </c>
      <c r="P101" s="148">
        <f>O101*Input!N101/100</f>
        <v>1.492992012708576E-3</v>
      </c>
      <c r="Q101" s="155">
        <f t="shared" si="339"/>
        <v>10.229454503016777</v>
      </c>
      <c r="R101" s="156">
        <f>Q101*Input!N101/100</f>
        <v>1.1139201161701755E-3</v>
      </c>
      <c r="S101" s="154">
        <f>Input!S101*$G$6/0.000000000155125</f>
        <v>0.99938744669765545</v>
      </c>
      <c r="T101" s="148">
        <f>S101*Input!T101/100</f>
        <v>1.1852026622681724E-3</v>
      </c>
      <c r="U101" s="154">
        <f>S101</f>
        <v>0.99938744669765545</v>
      </c>
      <c r="V101" s="148">
        <f>U101*Input!T101/100</f>
        <v>1.1852026622681724E-3</v>
      </c>
      <c r="W101" s="157">
        <v>0</v>
      </c>
      <c r="X101" s="152">
        <f>((($L$4*0.000000001*Input!G101/Input!W101*(232/229))-(W101*0.000000001))/Input!F101)*1000000000</f>
        <v>0.84944930518388251</v>
      </c>
      <c r="Y101" s="152">
        <f>X101*Input!X101/100</f>
        <v>4.0832784127979201E-3</v>
      </c>
      <c r="Z101" s="152">
        <f t="shared" si="340"/>
        <v>2.0741121508803298E-4</v>
      </c>
      <c r="AA101" s="152">
        <f>Z101*Input!X101/100</f>
        <v>9.9701975382488147E-7</v>
      </c>
      <c r="AB101" s="153">
        <v>0</v>
      </c>
      <c r="AC101" s="153">
        <v>0.9</v>
      </c>
      <c r="AD101" s="152">
        <f>(((Input!G101*$L$4*0.000000001*Input!U101*(230/229))-((AB101*0.000000000000001)+(Input!G101*AC101*0.000000000000001)))/Input!F101)*1000000000000</f>
        <v>224.51252013807846</v>
      </c>
      <c r="AE101" s="152">
        <f>AD101*Input!V101/100</f>
        <v>0.52279977589936333</v>
      </c>
      <c r="AF101" s="152">
        <f t="shared" si="341"/>
        <v>10.235194343563148</v>
      </c>
      <c r="AG101" s="152">
        <f>AF101*Input!V101/100</f>
        <v>2.3833669969987991E-2</v>
      </c>
      <c r="AH101" s="148">
        <f t="shared" si="342"/>
        <v>49347.352500774621</v>
      </c>
      <c r="AI101" s="157">
        <f t="shared" si="343"/>
        <v>263.5783834390212</v>
      </c>
      <c r="AJ101" s="154">
        <f t="shared" si="344"/>
        <v>-0.61255330234455396</v>
      </c>
      <c r="AK101" s="157">
        <f t="shared" si="345"/>
        <v>1.1852026622681724</v>
      </c>
      <c r="AL101" s="157">
        <f t="shared" si="346"/>
        <v>1.0005611091524653</v>
      </c>
      <c r="AM101" s="157">
        <f t="shared" si="347"/>
        <v>2.3324524031541898E-3</v>
      </c>
      <c r="AN101" s="148">
        <f>AF101/Q101</f>
        <v>1.0005611091524653</v>
      </c>
      <c r="AO101" s="152">
        <f t="shared" si="348"/>
        <v>2.3324524031541898E-3</v>
      </c>
      <c r="AP101" s="148" t="str">
        <f t="shared" si="349"/>
        <v>Out of range</v>
      </c>
      <c r="AQ101" s="148" t="e">
        <f t="shared" si="350"/>
        <v>#VALUE!</v>
      </c>
      <c r="AR101" s="148" t="e">
        <f t="shared" si="351"/>
        <v>#VALUE!</v>
      </c>
      <c r="AS101" s="156">
        <f t="shared" si="352"/>
        <v>2.0275882260081918E-5</v>
      </c>
      <c r="AT101" s="156">
        <f t="shared" si="353"/>
        <v>9.7490588607987488E-8</v>
      </c>
      <c r="AU101" s="148">
        <v>0.75</v>
      </c>
      <c r="AV101" s="148">
        <f t="shared" si="354"/>
        <v>0.375</v>
      </c>
      <c r="AW101" s="148" t="str">
        <f t="shared" si="355"/>
        <v>Out of range</v>
      </c>
      <c r="AX101" s="158">
        <f t="shared" si="356"/>
        <v>312.1611195232</v>
      </c>
      <c r="AY101" s="158" t="e">
        <f t="shared" si="357"/>
        <v>#VALUE!</v>
      </c>
      <c r="AZ101" s="148" t="str">
        <f>Input!B101</f>
        <v>Hu1-13</v>
      </c>
      <c r="BA101" s="159">
        <f>Input!E101</f>
        <v>0</v>
      </c>
      <c r="BB101" s="148" t="e">
        <f t="shared" si="358"/>
        <v>#VALUE!</v>
      </c>
      <c r="BC101" s="154" t="e">
        <f t="shared" si="359"/>
        <v>#VALUE!</v>
      </c>
      <c r="BD101" s="148" t="e">
        <f t="shared" si="360"/>
        <v>#VALUE!</v>
      </c>
      <c r="BE101" s="160" t="e">
        <f t="shared" si="361"/>
        <v>#VALUE!</v>
      </c>
      <c r="BF101" s="161" t="e">
        <f t="shared" si="362"/>
        <v>#VALUE!</v>
      </c>
      <c r="BG101" s="162"/>
      <c r="BH101" s="162"/>
      <c r="BI101" s="162"/>
      <c r="BJ101" s="162"/>
      <c r="BK101" s="162"/>
      <c r="BL101" s="162"/>
      <c r="BM101" s="166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</row>
    <row r="102" spans="1:109" s="76" customFormat="1" ht="15" customHeight="1" x14ac:dyDescent="0.2">
      <c r="A102" s="58"/>
      <c r="B102" s="58"/>
      <c r="C102" s="58"/>
      <c r="D102" s="58"/>
      <c r="E102" s="60"/>
      <c r="F102" s="61"/>
      <c r="G102" s="59"/>
      <c r="H102" s="61"/>
      <c r="I102" s="58"/>
      <c r="J102" s="63"/>
      <c r="K102" s="58"/>
      <c r="L102" s="64"/>
      <c r="M102" s="65"/>
      <c r="N102" s="58"/>
      <c r="O102" s="63"/>
      <c r="P102" s="58"/>
      <c r="Q102" s="66"/>
      <c r="R102" s="67"/>
      <c r="S102" s="65"/>
      <c r="T102" s="58"/>
      <c r="U102" s="58"/>
      <c r="V102" s="58"/>
      <c r="W102" s="68"/>
      <c r="X102" s="63"/>
      <c r="Y102" s="63"/>
      <c r="Z102" s="63"/>
      <c r="AA102" s="63"/>
      <c r="AB102" s="64"/>
      <c r="AC102" s="64"/>
      <c r="AD102" s="63"/>
      <c r="AE102" s="63"/>
      <c r="AF102" s="63"/>
      <c r="AG102" s="63"/>
      <c r="AH102" s="58"/>
      <c r="AI102" s="68"/>
      <c r="AJ102" s="65"/>
      <c r="AK102" s="68"/>
      <c r="AL102" s="68"/>
      <c r="AM102" s="68"/>
      <c r="AN102" s="58"/>
      <c r="AO102" s="63"/>
      <c r="AP102" s="58"/>
      <c r="AQ102" s="58"/>
      <c r="AR102" s="58"/>
      <c r="AS102" s="67"/>
      <c r="AT102" s="67"/>
      <c r="AU102" s="58"/>
      <c r="AV102" s="58"/>
      <c r="AW102" s="58"/>
      <c r="AX102" s="57"/>
      <c r="AY102" s="57"/>
      <c r="AZ102" s="58"/>
      <c r="BA102" s="69"/>
      <c r="BB102" s="58"/>
      <c r="BC102" s="65"/>
      <c r="BD102" s="58"/>
      <c r="BE102" s="62"/>
      <c r="BF102" s="74"/>
      <c r="BG102" s="75"/>
      <c r="BH102" s="75"/>
      <c r="BI102" s="75"/>
      <c r="BJ102" s="75"/>
      <c r="BK102" s="75"/>
      <c r="BL102" s="75"/>
      <c r="BM102" s="103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</row>
    <row r="103" spans="1:109" s="165" customFormat="1" ht="15" customHeight="1" x14ac:dyDescent="0.2">
      <c r="A103" s="148">
        <f>Input!A103</f>
        <v>10368</v>
      </c>
      <c r="B103" s="148" t="str">
        <f>Input!B103</f>
        <v>Hu1-13</v>
      </c>
      <c r="C103" s="148">
        <f>Input!O103</f>
        <v>2.303094245752169</v>
      </c>
      <c r="D103" s="148">
        <f>C103*Input!P103/100</f>
        <v>2.5155235450163106E-2</v>
      </c>
      <c r="E103" s="149">
        <f>Input!M103</f>
        <v>3.0140083923606906</v>
      </c>
      <c r="F103" s="150">
        <f>E103*Input!N103/100</f>
        <v>5.4914111258271957E-4</v>
      </c>
      <c r="G103" s="151">
        <f t="shared" ref="G103:G113" si="363">E103*137.88</f>
        <v>415.57147713869199</v>
      </c>
      <c r="H103" s="150">
        <f>G103*Input!L103/100</f>
        <v>3.3431561198455077E-2</v>
      </c>
      <c r="I103" s="148">
        <v>0</v>
      </c>
      <c r="J103" s="152">
        <f>(((C103*$G$4*0.000000001*Input!G103*(234/233))-(I103*0.000000000000001))/Input!F103)*1000000000000</f>
        <v>754.44493322281153</v>
      </c>
      <c r="K103" s="148">
        <f>J103*Input!P103/100</f>
        <v>8.2403227590038508</v>
      </c>
      <c r="L103" s="153">
        <f t="shared" ref="L103:L113" si="364">(J103/234)*602200000000*0.0000028263/(365.2425*24*60)</f>
        <v>10.433425027160729</v>
      </c>
      <c r="M103" s="154">
        <f>L103*Input!P103/100</f>
        <v>0.11395767393971196</v>
      </c>
      <c r="N103" s="148">
        <v>0</v>
      </c>
      <c r="O103" s="152">
        <f>(((G103*$D$4*0.000000001*Input!G103*(238/236))-(N103*0.000000001))/Input!F103)*1000000</f>
        <v>13.713194098345051</v>
      </c>
      <c r="P103" s="148">
        <f>O103*Input!N103/100</f>
        <v>2.4984929316437029E-3</v>
      </c>
      <c r="Q103" s="155">
        <f t="shared" ref="Q103:Q113" si="365">(O103/238.05)*602200000000000000*0.00000000015512/(365.2425*24*60)</f>
        <v>10.231402869584112</v>
      </c>
      <c r="R103" s="156">
        <f>Q103*Input!N103/100</f>
        <v>1.8641235271029985E-3</v>
      </c>
      <c r="S103" s="154">
        <f>Input!S103*$G$6/0.000000000155125</f>
        <v>1.0002235783328679</v>
      </c>
      <c r="T103" s="148">
        <f>S103*Input!T103/100</f>
        <v>1.587564278154933E-3</v>
      </c>
      <c r="U103" s="154">
        <f>S103</f>
        <v>1.0002235783328679</v>
      </c>
      <c r="V103" s="148">
        <f>U103*Input!T103/100</f>
        <v>1.587564278154933E-3</v>
      </c>
      <c r="W103" s="157">
        <v>0</v>
      </c>
      <c r="X103" s="152">
        <f>((($L$4*0.000000001*Input!G103/Input!W103*(232/229))-(W103*0.000000001))/Input!F103)*1000000000</f>
        <v>0.85392589814746278</v>
      </c>
      <c r="Y103" s="152">
        <f>X103*Input!X103/100</f>
        <v>4.8221537364546022E-3</v>
      </c>
      <c r="Z103" s="152">
        <f t="shared" ref="Z103:Z113" si="366">(X103/232)*6.022E+23*0.000000001*0.000000000049475/(365.2425*24*60)</f>
        <v>2.0850427100127519E-4</v>
      </c>
      <c r="AA103" s="152">
        <f>Z103*Input!X103/100</f>
        <v>1.1774319664701336E-6</v>
      </c>
      <c r="AB103" s="153">
        <v>0</v>
      </c>
      <c r="AC103" s="153">
        <v>0.9</v>
      </c>
      <c r="AD103" s="152">
        <f>(((Input!G103*$L$4*0.000000001*Input!U103*(230/229))-((AB103*0.000000000000001)+(Input!G103*AC103*0.000000000000001)))/Input!F103)*1000000000000</f>
        <v>224.39589188574976</v>
      </c>
      <c r="AE103" s="152">
        <f>AD103*Input!V103/100</f>
        <v>0.65828878676750635</v>
      </c>
      <c r="AF103" s="152">
        <f t="shared" ref="AF103:AF113" si="367">(AD103/230)*602200000000*$D$6/(365.2425*24*60)</f>
        <v>10.229877433718654</v>
      </c>
      <c r="AG103" s="152">
        <f>AF103*Input!V103/100</f>
        <v>3.0010413952014953E-2</v>
      </c>
      <c r="AH103" s="148">
        <f t="shared" ref="AH103:AH113" si="368">AF103/Z103</f>
        <v>49063.155323355888</v>
      </c>
      <c r="AI103" s="157">
        <f t="shared" ref="AI103:AI113" si="369">AH103*SQRT((AG103/AF103)^2+(AA103/Z103)^2)</f>
        <v>312.21710516262988</v>
      </c>
      <c r="AJ103" s="154">
        <f t="shared" ref="AJ103:AJ113" si="370">(U103-1)*1000</f>
        <v>0.22357833286790196</v>
      </c>
      <c r="AK103" s="157">
        <f t="shared" ref="AK103:AK113" si="371">V103*1000</f>
        <v>1.5875642781549331</v>
      </c>
      <c r="AL103" s="157">
        <f t="shared" ref="AL103:AL113" si="372">AF103/Q103</f>
        <v>0.99985090648028407</v>
      </c>
      <c r="AM103" s="157">
        <f t="shared" ref="AM103:AM113" si="373">AL103*SQRT((R103/Q103)^2+(AG103/AF103)^2)</f>
        <v>2.938818577662595E-3</v>
      </c>
      <c r="AN103" s="148">
        <f>AF103/Q103</f>
        <v>0.99985090648028407</v>
      </c>
      <c r="AO103" s="152">
        <f t="shared" ref="AO103:AO113" si="374">AN103*SQRT((R103/Q103)^2+(AG103/AF103)^2)</f>
        <v>2.938818577662595E-3</v>
      </c>
      <c r="AP103" s="148">
        <f t="shared" ref="AP103:AP113" si="375">ThU_Alter_Kombi(AN103,U103)</f>
        <v>836.54489999999998</v>
      </c>
      <c r="AQ103" s="148" t="e">
        <f t="shared" ref="AQ103:AQ113" si="376">Montealter(AN103,AO103,U103,V103)</f>
        <v>#VALUE!</v>
      </c>
      <c r="AR103" s="148" t="e">
        <f t="shared" ref="AR103:AR113" si="377">(AQ103/AP103)*100</f>
        <v>#VALUE!</v>
      </c>
      <c r="AS103" s="156">
        <f t="shared" ref="AS103:AS113" si="378">Z103/Q103</f>
        <v>2.0378854557776837E-5</v>
      </c>
      <c r="AT103" s="156">
        <f t="shared" ref="AT103:AT113" si="379">AS103*SQRT((Y103/X103)^2+(P103/O103)^2)</f>
        <v>1.1514008943149993E-7</v>
      </c>
      <c r="AU103" s="148">
        <v>0.75</v>
      </c>
      <c r="AV103" s="148">
        <f t="shared" ref="AV103:AV113" si="380">AU103/2</f>
        <v>0.375</v>
      </c>
      <c r="AW103" s="148">
        <f t="shared" ref="AW103:AW113" si="381">marincorr_age(AN103,U103,AS103,AU103)</f>
        <v>836.54319999999996</v>
      </c>
      <c r="AX103" s="158">
        <f t="shared" ref="AX103:AX113" si="382">marincorr_age_error(AN103, AO103, U103, V103, AS103, AT103, AU103, AV103)</f>
        <v>346.87444208229999</v>
      </c>
      <c r="AY103" s="158">
        <f t="shared" ref="AY103:AY113" si="383">SQRT(((AU103*EXP(-0.0000091577*AW103*1000))/(0.0000091577*(EXP(-0.0000091577*AW103*1000)+(AJ103/1000)*EXP(-(0.0000091577-0.0000028263)*AW103*1000)-AS103*AU103*EXP(-0.0000091577*AW103*1000))))^2*AT103^2+((AS103*EXP(-0.0000091577*AW103*1000))/(0.0000091577*(EXP(-0.0000091577*AW103*1000)+(AJ103/1000)*EXP(-(0.0000091577-0.0000028263)*AW103*1000)-AS103*AU103*EXP(-0.0000091577*AW103*1000))))^2*AV103^2+((0.0000091577/(0.0000091577-0.0000028263))*(EXP(-(0.0000091577-0.0000028263)*AW103*1000)-1)/(0.0000091577*(EXP(-0.0000091577*AW103*1000)+(AJ103/1000)*EXP(-(0.0000091577-0.0000028263)*AW103*1000)-AS103*AU103*EXP(-0.0000091577*AW103*1000))))^2*T103^2+(1/(0.0000091577*(EXP(-0.0000091577*AW103*1000)+(AJ103/1000)*EXP(-(0.0000091577-0.0000028263)*AW103*1000)-AS103*AU103*EXP(-0.0000091577*AW103*1000))))^2*AO103^2)/1000</f>
        <v>861.12604516413251</v>
      </c>
      <c r="AZ103" s="148" t="str">
        <f>Input!B103</f>
        <v>Hu1-13</v>
      </c>
      <c r="BA103" s="159">
        <f>Input!E103</f>
        <v>0</v>
      </c>
      <c r="BB103" s="148">
        <f t="shared" ref="BB103:BB113" si="384">((U103-1)*EXP(0.0000028263*AW103*1000))*1000</f>
        <v>2.3781636219894606</v>
      </c>
      <c r="BC103" s="154">
        <f t="shared" ref="BC103:BC113" si="385">SQRT((EXP(0.0000028263*AW103*1000)*V103)^2+((U103-1)*0.0000028263*EXP(0.0000028263*AW103*1000)*AY103*1000)^2)*1000</f>
        <v>17.851033463522519</v>
      </c>
      <c r="BD103" s="148">
        <f t="shared" ref="BD103:BD113" si="386">AW103*1000-58</f>
        <v>836485.2</v>
      </c>
      <c r="BE103" s="160">
        <f t="shared" ref="BE103:BE113" si="387">AY103/2*1000</f>
        <v>430563.02258206625</v>
      </c>
      <c r="BF103" s="161">
        <f t="shared" ref="BF103:BF113" si="388">AY103/AW103*100</f>
        <v>102.93862231671152</v>
      </c>
      <c r="BG103" s="162"/>
      <c r="BH103" s="162"/>
      <c r="BI103" s="162"/>
      <c r="BJ103" s="162"/>
      <c r="BK103" s="162"/>
      <c r="BL103" s="162"/>
      <c r="BM103" s="166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</row>
    <row r="104" spans="1:109" ht="15" customHeight="1" x14ac:dyDescent="0.2">
      <c r="A104" s="9">
        <f>Input!A104</f>
        <v>10671</v>
      </c>
      <c r="B104" s="9" t="str">
        <f>Input!B104</f>
        <v>M5-14-44B-10.0</v>
      </c>
      <c r="C104" s="9">
        <f>Input!O104</f>
        <v>0.73857976075964049</v>
      </c>
      <c r="D104" s="9">
        <f>C104*Input!P104/100</f>
        <v>3.1848496904459782E-3</v>
      </c>
      <c r="E104" s="11">
        <f>Input!M104</f>
        <v>0.463561522004865</v>
      </c>
      <c r="F104" s="12">
        <f>E104*Input!N104/100</f>
        <v>3.7470138006083549E-5</v>
      </c>
      <c r="G104" s="13">
        <f t="shared" si="363"/>
        <v>63.915862654030782</v>
      </c>
      <c r="H104" s="12">
        <f>G104*Input!L104/100</f>
        <v>8.911849820884124E-3</v>
      </c>
      <c r="I104" s="9">
        <v>0.3</v>
      </c>
      <c r="J104" s="21">
        <f>(((C104*$G$4*0.000000001*Input!G104*(234/233))-(I104*0.000000000000001))/Input!F104)*1000000000000</f>
        <v>13.200119214385687</v>
      </c>
      <c r="K104" s="9">
        <f>J104*Input!P104/100</f>
        <v>5.6920589795944422E-2</v>
      </c>
      <c r="L104" s="14">
        <f t="shared" si="364"/>
        <v>0.18254805368571944</v>
      </c>
      <c r="M104" s="22">
        <f>L104*Input!P104/100</f>
        <v>7.8717038180752864E-4</v>
      </c>
      <c r="N104" s="9">
        <v>5.0000000000000001E-3</v>
      </c>
      <c r="O104" s="21">
        <f>(((G104*$D$4*0.000000001*Input!G104*(238/236))-(N104*0.000000001))/Input!F104)*1000000</f>
        <v>0.11506038278639395</v>
      </c>
      <c r="P104" s="9">
        <f>O104*Input!N104/100</f>
        <v>9.3004449622842839E-6</v>
      </c>
      <c r="Q104" s="23">
        <f t="shared" si="365"/>
        <v>8.5846457227512663E-2</v>
      </c>
      <c r="R104" s="24">
        <f>Q104*Input!N104/100</f>
        <v>6.9390543583867383E-6</v>
      </c>
      <c r="S104" s="65">
        <f>Input!S104*$G$6/0.000000000155125</f>
        <v>2.1059067488613592</v>
      </c>
      <c r="T104" s="9">
        <f>S104*Input!T104/100</f>
        <v>2.6832683452644303E-3</v>
      </c>
      <c r="U104" s="9">
        <f>S104*1/((U103+U105)/2)</f>
        <v>2.105614134504497</v>
      </c>
      <c r="V104" s="9">
        <f>U104*Input!T104/100</f>
        <v>2.6828955068937078E-3</v>
      </c>
      <c r="W104" s="3">
        <v>3.0000000000000001E-3</v>
      </c>
      <c r="X104" s="21">
        <f>((($L$4*0.000000001*Input!G104/Input!W104*(232/229))-(W104*0.000000001))/Input!F104)*1000000000</f>
        <v>0.88585294316554153</v>
      </c>
      <c r="Y104" s="21">
        <f>X104*Input!X104/100</f>
        <v>1.524585929152823E-3</v>
      </c>
      <c r="Z104" s="21">
        <f t="shared" si="366"/>
        <v>2.1629994186822177E-4</v>
      </c>
      <c r="AA104" s="21">
        <f>Z104*Input!X104/100</f>
        <v>3.7226026102081818E-7</v>
      </c>
      <c r="AB104" s="14">
        <v>0.05</v>
      </c>
      <c r="AC104" s="14">
        <v>0.9</v>
      </c>
      <c r="AD104" s="21">
        <f>(((Input!G104*$L$4*0.000000001*Input!U104*(230/229))-((AB104*0.000000000000001)+(Input!G104*AC104*0.000000000000001)))/Input!F104)*1000000000000</f>
        <v>4.0384019490639131</v>
      </c>
      <c r="AE104" s="21">
        <f>AD104*Input!V104/100</f>
        <v>1.001464449858991E-2</v>
      </c>
      <c r="AF104" s="191">
        <f t="shared" si="367"/>
        <v>0.18410478293447713</v>
      </c>
      <c r="AG104" s="21">
        <f>AF104*Input!V104/100</f>
        <v>4.565528579952831E-4</v>
      </c>
      <c r="AH104" s="9">
        <f t="shared" si="368"/>
        <v>851.15502733995572</v>
      </c>
      <c r="AI104" s="3">
        <f t="shared" si="369"/>
        <v>2.5692536815038793</v>
      </c>
      <c r="AJ104" s="22">
        <f t="shared" si="370"/>
        <v>1105.6141345044969</v>
      </c>
      <c r="AK104" s="3">
        <f t="shared" si="371"/>
        <v>2.6828955068937077</v>
      </c>
      <c r="AL104" s="3">
        <f t="shared" si="372"/>
        <v>2.1445821863860677</v>
      </c>
      <c r="AM104" s="3">
        <f t="shared" si="373"/>
        <v>5.3210736709575213E-3</v>
      </c>
      <c r="AN104" s="9">
        <f>AL104*1/((AN103+AN105)/2)</f>
        <v>2.1467124409905343</v>
      </c>
      <c r="AO104" s="21">
        <f t="shared" si="374"/>
        <v>5.3263591954574542E-3</v>
      </c>
      <c r="AP104" s="58">
        <f t="shared" si="375"/>
        <v>242.6602</v>
      </c>
      <c r="AQ104" s="58">
        <f t="shared" si="376"/>
        <v>1.9384999999999999</v>
      </c>
      <c r="AR104" s="58">
        <f t="shared" si="377"/>
        <v>0.79885370571688308</v>
      </c>
      <c r="AS104" s="67">
        <f t="shared" si="378"/>
        <v>2.5196140744046976E-3</v>
      </c>
      <c r="AT104" s="67">
        <f t="shared" si="379"/>
        <v>4.3411297492680081E-6</v>
      </c>
      <c r="AU104" s="58">
        <v>0.75</v>
      </c>
      <c r="AV104" s="58">
        <f t="shared" si="380"/>
        <v>0.375</v>
      </c>
      <c r="AW104" s="58">
        <f t="shared" si="381"/>
        <v>242.59559999999999</v>
      </c>
      <c r="AX104" s="57">
        <f t="shared" si="382"/>
        <v>1.9714465121</v>
      </c>
      <c r="AY104" s="47">
        <f t="shared" si="383"/>
        <v>1.9355176593862644</v>
      </c>
      <c r="AZ104" s="9" t="str">
        <f>Input!B104</f>
        <v>M5-14-44B-10.0</v>
      </c>
      <c r="BA104" s="48">
        <f>Input!E104</f>
        <v>10</v>
      </c>
      <c r="BB104" s="58">
        <f t="shared" si="384"/>
        <v>2194.7077687422843</v>
      </c>
      <c r="BC104" s="22">
        <f t="shared" si="385"/>
        <v>13.134039618502166</v>
      </c>
      <c r="BD104" s="9">
        <f t="shared" si="386"/>
        <v>242537.59999999998</v>
      </c>
      <c r="BE104" s="49">
        <f t="shared" si="387"/>
        <v>967.75882969313216</v>
      </c>
      <c r="BF104" s="89">
        <f t="shared" si="388"/>
        <v>0.79783708335446502</v>
      </c>
      <c r="BG104" s="85"/>
      <c r="BH104" s="85"/>
      <c r="BI104" s="85"/>
      <c r="BJ104" s="85"/>
      <c r="BK104" s="85"/>
      <c r="BL104" s="85"/>
      <c r="BM104" s="90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</row>
    <row r="105" spans="1:109" s="165" customFormat="1" ht="15" customHeight="1" x14ac:dyDescent="0.2">
      <c r="A105" s="148">
        <f>Input!A105</f>
        <v>10368</v>
      </c>
      <c r="B105" s="148" t="str">
        <f>Input!B105</f>
        <v>Hu1-13</v>
      </c>
      <c r="C105" s="148">
        <f>Input!O105</f>
        <v>2.3557137455863497</v>
      </c>
      <c r="D105" s="148">
        <f>C105*Input!P105/100</f>
        <v>3.592488027226183E-2</v>
      </c>
      <c r="E105" s="149">
        <f>Input!M105</f>
        <v>3.0138856225269466</v>
      </c>
      <c r="F105" s="150">
        <f>E105*Input!N105/100</f>
        <v>5.4720646157921339E-4</v>
      </c>
      <c r="G105" s="151">
        <f t="shared" si="363"/>
        <v>415.55454963401536</v>
      </c>
      <c r="H105" s="150">
        <f>G105*Input!L105/100</f>
        <v>2.8405010249024594E-2</v>
      </c>
      <c r="I105" s="148">
        <v>0</v>
      </c>
      <c r="J105" s="152">
        <f>(((C105*$G$4*0.000000001*Input!G105*(234/233))-(I105*0.000000000000001))/Input!F105)*1000000000000</f>
        <v>771.68196775226511</v>
      </c>
      <c r="K105" s="148">
        <f>J105*Input!P105/100</f>
        <v>11.768230478641302</v>
      </c>
      <c r="L105" s="153">
        <f t="shared" si="364"/>
        <v>10.671800685256004</v>
      </c>
      <c r="M105" s="154">
        <f>L105*Input!P105/100</f>
        <v>0.16274607329755916</v>
      </c>
      <c r="N105" s="148">
        <v>0</v>
      </c>
      <c r="O105" s="152">
        <f>(((G105*$D$4*0.000000001*Input!G105*(238/236))-(N105*0.000000001))/Input!F105)*1000000</f>
        <v>13.712635517763847</v>
      </c>
      <c r="P105" s="148">
        <f>O105*Input!N105/100</f>
        <v>2.4896906188197295E-3</v>
      </c>
      <c r="Q105" s="155">
        <f t="shared" si="365"/>
        <v>10.23098611307061</v>
      </c>
      <c r="R105" s="156">
        <f>Q105*Input!N105/100</f>
        <v>1.8575561287244517E-3</v>
      </c>
      <c r="S105" s="154">
        <f>Input!S105*$G$6/0.000000000155125</f>
        <v>1.0000543589701425</v>
      </c>
      <c r="T105" s="148">
        <f>S105*Input!T105/100</f>
        <v>2.0723843786786796E-3</v>
      </c>
      <c r="U105" s="154">
        <f>S105</f>
        <v>1.0000543589701425</v>
      </c>
      <c r="V105" s="148">
        <f>U105*Input!T105/100</f>
        <v>2.0723843786786796E-3</v>
      </c>
      <c r="W105" s="157">
        <v>0</v>
      </c>
      <c r="X105" s="152">
        <f>((($L$4*0.000000001*Input!G105/Input!W105*(232/229))-(W105*0.000000001))/Input!F105)*1000000000</f>
        <v>0.85755205722622196</v>
      </c>
      <c r="Y105" s="152">
        <f>X105*Input!X105/100</f>
        <v>4.2060284525643355E-3</v>
      </c>
      <c r="Z105" s="152">
        <f t="shared" si="366"/>
        <v>2.0938967529325365E-4</v>
      </c>
      <c r="AA105" s="152">
        <f>Z105*Input!X105/100</f>
        <v>1.0269918012969146E-6</v>
      </c>
      <c r="AB105" s="153">
        <v>0</v>
      </c>
      <c r="AC105" s="153">
        <v>0.9</v>
      </c>
      <c r="AD105" s="152">
        <f>(((Input!G105*$L$4*0.000000001*Input!U105*(230/229))-((AB105*0.000000000000001)+(Input!G105*AC105*0.000000000000001)))/Input!F105)*1000000000000</f>
        <v>224.0082713756334</v>
      </c>
      <c r="AE105" s="152">
        <f>AD105*Input!V105/100</f>
        <v>0.69965200963341401</v>
      </c>
      <c r="AF105" s="152">
        <f t="shared" si="367"/>
        <v>10.212206386909541</v>
      </c>
      <c r="AG105" s="152">
        <f>AF105*Input!V105/100</f>
        <v>3.1896102217632873E-2</v>
      </c>
      <c r="AH105" s="148">
        <f t="shared" si="368"/>
        <v>48771.298645012845</v>
      </c>
      <c r="AI105" s="157">
        <f t="shared" si="369"/>
        <v>283.59240749560348</v>
      </c>
      <c r="AJ105" s="154">
        <f t="shared" si="370"/>
        <v>5.4358970142498464E-2</v>
      </c>
      <c r="AK105" s="157">
        <f t="shared" si="371"/>
        <v>2.0723843786786795</v>
      </c>
      <c r="AL105" s="157">
        <f t="shared" si="372"/>
        <v>0.99816442658082805</v>
      </c>
      <c r="AM105" s="157">
        <f t="shared" si="373"/>
        <v>3.1228610748579265E-3</v>
      </c>
      <c r="AN105" s="148">
        <f>AF105/Q105</f>
        <v>0.99816442658082805</v>
      </c>
      <c r="AO105" s="152">
        <f t="shared" si="374"/>
        <v>3.1228610748579265E-3</v>
      </c>
      <c r="AP105" s="148">
        <f t="shared" si="375"/>
        <v>683.46770000000004</v>
      </c>
      <c r="AQ105" s="148" t="e">
        <f t="shared" si="376"/>
        <v>#VALUE!</v>
      </c>
      <c r="AR105" s="148" t="e">
        <f t="shared" si="377"/>
        <v>#VALUE!</v>
      </c>
      <c r="AS105" s="156">
        <f t="shared" si="378"/>
        <v>2.046622612709322E-5</v>
      </c>
      <c r="AT105" s="156">
        <f t="shared" si="379"/>
        <v>1.0044928302904793E-7</v>
      </c>
      <c r="AU105" s="148">
        <v>0.75</v>
      </c>
      <c r="AV105" s="148">
        <f t="shared" si="380"/>
        <v>0.375</v>
      </c>
      <c r="AW105" s="148">
        <f t="shared" si="381"/>
        <v>683.46609999999998</v>
      </c>
      <c r="AX105" s="158">
        <f t="shared" si="382"/>
        <v>318.22550957250002</v>
      </c>
      <c r="AY105" s="158">
        <f t="shared" si="383"/>
        <v>245.41439031683765</v>
      </c>
      <c r="AZ105" s="148" t="str">
        <f>Input!B105</f>
        <v>Hu1-13</v>
      </c>
      <c r="BA105" s="159">
        <f>Input!E105</f>
        <v>0</v>
      </c>
      <c r="BB105" s="148">
        <f t="shared" si="384"/>
        <v>0.37513647098719966</v>
      </c>
      <c r="BC105" s="154">
        <f t="shared" si="385"/>
        <v>14.304090325919027</v>
      </c>
      <c r="BD105" s="148">
        <f t="shared" si="386"/>
        <v>683408.1</v>
      </c>
      <c r="BE105" s="160">
        <f t="shared" si="387"/>
        <v>122707.19515841882</v>
      </c>
      <c r="BF105" s="161">
        <f t="shared" si="388"/>
        <v>35.907324491564054</v>
      </c>
      <c r="BG105" s="162"/>
      <c r="BH105" s="162"/>
      <c r="BI105" s="162"/>
      <c r="BJ105" s="162"/>
      <c r="BK105" s="162"/>
      <c r="BL105" s="162"/>
      <c r="BM105" s="166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</row>
    <row r="106" spans="1:109" ht="15" customHeight="1" x14ac:dyDescent="0.2">
      <c r="A106" s="9">
        <f>Input!A106</f>
        <v>10672</v>
      </c>
      <c r="B106" s="9" t="str">
        <f>Input!B106</f>
        <v>M5-14-44B-19.0</v>
      </c>
      <c r="C106" s="9">
        <f>Input!O106</f>
        <v>0.91156511827486963</v>
      </c>
      <c r="D106" s="9">
        <f>C106*Input!P106/100</f>
        <v>3.3495204347578516E-3</v>
      </c>
      <c r="E106" s="11">
        <f>Input!M106</f>
        <v>0.53401951631712841</v>
      </c>
      <c r="F106" s="12">
        <f>E106*Input!N106/100</f>
        <v>4.3575085941862692E-5</v>
      </c>
      <c r="G106" s="13">
        <f t="shared" si="363"/>
        <v>73.630610909805668</v>
      </c>
      <c r="H106" s="12">
        <f>G106*Input!L106/100</f>
        <v>8.8685578335964514E-3</v>
      </c>
      <c r="I106" s="9">
        <v>0.3</v>
      </c>
      <c r="J106" s="21">
        <f>(((C106*$G$4*0.000000001*Input!G106*(234/233))-(I106*0.000000000000001))/Input!F106)*1000000000000</f>
        <v>17.365341832927456</v>
      </c>
      <c r="K106" s="9">
        <f>J106*Input!P106/100</f>
        <v>6.3808461030215591E-2</v>
      </c>
      <c r="L106" s="14">
        <f t="shared" si="364"/>
        <v>0.24015005483688265</v>
      </c>
      <c r="M106" s="22">
        <f>L106*Input!P106/100</f>
        <v>8.8242463424517009E-4</v>
      </c>
      <c r="N106" s="9">
        <v>5.0000000000000001E-3</v>
      </c>
      <c r="O106" s="21">
        <f>(((G106*$D$4*0.000000001*Input!G106*(238/236))-(N106*0.000000001))/Input!F106)*1000000</f>
        <v>0.14128405639684716</v>
      </c>
      <c r="P106" s="9">
        <f>O106*Input!N106/100</f>
        <v>1.1528539148092787E-5</v>
      </c>
      <c r="Q106" s="23">
        <f t="shared" si="365"/>
        <v>0.10541191860032356</v>
      </c>
      <c r="R106" s="24">
        <f>Q106*Input!N106/100</f>
        <v>8.6014336029958389E-6</v>
      </c>
      <c r="S106" s="65">
        <f>Input!S106*$G$6/0.000000000155125</f>
        <v>2.2566503820272157</v>
      </c>
      <c r="T106" s="9">
        <f>S106*Input!T106/100</f>
        <v>3.4635711128023212E-3</v>
      </c>
      <c r="U106" s="9">
        <f>S106*1/((U105+U107)/2)</f>
        <v>2.2537776020626668</v>
      </c>
      <c r="V106" s="9">
        <f>U106*Input!T106/100</f>
        <v>3.4591618885033803E-3</v>
      </c>
      <c r="W106" s="3">
        <v>3.0000000000000001E-3</v>
      </c>
      <c r="X106" s="21">
        <f>((($L$4*0.000000001*Input!G106/Input!W106*(232/229))-(W106*0.000000001))/Input!F106)*1000000000</f>
        <v>0.13838567358210477</v>
      </c>
      <c r="Y106" s="21">
        <f>X106*Input!X106/100</f>
        <v>3.5215596439499652E-4</v>
      </c>
      <c r="Z106" s="21">
        <f t="shared" si="366"/>
        <v>3.3789821868447936E-5</v>
      </c>
      <c r="AA106" s="21">
        <f>Z106*Input!X106/100</f>
        <v>8.5986410289490945E-8</v>
      </c>
      <c r="AB106" s="14">
        <v>0.05</v>
      </c>
      <c r="AC106" s="14">
        <v>0.9</v>
      </c>
      <c r="AD106" s="21">
        <f>(((Input!G106*$L$4*0.000000001*Input!U106*(230/229))-((AB106*0.000000000000001)+(Input!G106*AC106*0.000000000000001)))/Input!F106)*1000000000000</f>
        <v>5.368939613918644</v>
      </c>
      <c r="AE106" s="21">
        <f>AD106*Input!V106/100</f>
        <v>1.4816907637713999E-2</v>
      </c>
      <c r="AF106" s="191">
        <f t="shared" si="367"/>
        <v>0.24476203079238459</v>
      </c>
      <c r="AG106" s="21">
        <f>AF106*Input!V106/100</f>
        <v>6.7548094489055036E-4</v>
      </c>
      <c r="AH106" s="9">
        <f t="shared" si="368"/>
        <v>7243.6614713538065</v>
      </c>
      <c r="AI106" s="3">
        <f t="shared" si="369"/>
        <v>27.192122924426172</v>
      </c>
      <c r="AJ106" s="22">
        <f t="shared" si="370"/>
        <v>1253.7776020626668</v>
      </c>
      <c r="AK106" s="3">
        <f t="shared" si="371"/>
        <v>3.4591618885033801</v>
      </c>
      <c r="AL106" s="3">
        <f t="shared" si="372"/>
        <v>2.3219578397051706</v>
      </c>
      <c r="AM106" s="3">
        <f t="shared" si="373"/>
        <v>6.4108134179484098E-3</v>
      </c>
      <c r="AN106" s="9">
        <f>AL106*1/((AN105+AN107)/2)</f>
        <v>2.3212222914244172</v>
      </c>
      <c r="AO106" s="21">
        <f t="shared" si="374"/>
        <v>6.4087826046807569E-3</v>
      </c>
      <c r="AP106" s="58">
        <f t="shared" si="375"/>
        <v>244.49629999999999</v>
      </c>
      <c r="AQ106" s="58">
        <f t="shared" si="376"/>
        <v>2.1846999999999999</v>
      </c>
      <c r="AR106" s="58">
        <f t="shared" si="377"/>
        <v>0.89355135435587374</v>
      </c>
      <c r="AS106" s="67">
        <f t="shared" si="378"/>
        <v>3.2055029751013579E-4</v>
      </c>
      <c r="AT106" s="67">
        <f t="shared" si="379"/>
        <v>8.1613735300554466E-7</v>
      </c>
      <c r="AU106" s="58">
        <v>0.75</v>
      </c>
      <c r="AV106" s="58">
        <f t="shared" si="380"/>
        <v>0.375</v>
      </c>
      <c r="AW106" s="58">
        <f t="shared" si="381"/>
        <v>244.4888</v>
      </c>
      <c r="AX106" s="57">
        <f t="shared" si="382"/>
        <v>2.1641771076</v>
      </c>
      <c r="AY106" s="47">
        <f t="shared" si="383"/>
        <v>2.2018766201589113</v>
      </c>
      <c r="AZ106" s="9" t="str">
        <f>Input!B106</f>
        <v>M5-14-44B-19.0</v>
      </c>
      <c r="BA106" s="48">
        <f>Input!E106</f>
        <v>19</v>
      </c>
      <c r="BB106" s="58">
        <f t="shared" si="384"/>
        <v>2502.1735423620789</v>
      </c>
      <c r="BC106" s="22">
        <f t="shared" si="385"/>
        <v>17.033132380289917</v>
      </c>
      <c r="BD106" s="9">
        <f t="shared" si="386"/>
        <v>244430.8</v>
      </c>
      <c r="BE106" s="49">
        <f t="shared" si="387"/>
        <v>1100.9383100794557</v>
      </c>
      <c r="BF106" s="89">
        <f t="shared" si="388"/>
        <v>0.90060428950484095</v>
      </c>
      <c r="BG106" s="85"/>
      <c r="BH106" s="85"/>
      <c r="BI106" s="85"/>
      <c r="BJ106" s="85"/>
      <c r="BK106" s="85"/>
      <c r="BL106" s="85"/>
      <c r="BM106" s="90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</row>
    <row r="107" spans="1:109" s="165" customFormat="1" ht="15" customHeight="1" x14ac:dyDescent="0.2">
      <c r="A107" s="148">
        <f>Input!A107</f>
        <v>10368</v>
      </c>
      <c r="B107" s="148" t="str">
        <f>Input!B107</f>
        <v>Hu1-13</v>
      </c>
      <c r="C107" s="148">
        <f>Input!O107</f>
        <v>2.3372160659558001</v>
      </c>
      <c r="D107" s="148">
        <f>C107*Input!P107/100</f>
        <v>2.6814381135401025E-2</v>
      </c>
      <c r="E107" s="149">
        <f>Input!M107</f>
        <v>3.0137350588860188</v>
      </c>
      <c r="F107" s="150">
        <f>E107*Input!N107/100</f>
        <v>6.6767382846956241E-4</v>
      </c>
      <c r="G107" s="151">
        <f t="shared" si="363"/>
        <v>415.53378991920425</v>
      </c>
      <c r="H107" s="150">
        <f>G107*Input!L107/100</f>
        <v>3.5281626468141952E-2</v>
      </c>
      <c r="I107" s="148">
        <v>0</v>
      </c>
      <c r="J107" s="152">
        <f>(((C107*$G$4*0.000000001*Input!G107*(234/233))-(I107*0.000000000000001))/Input!F107)*1000000000000</f>
        <v>765.62251938214922</v>
      </c>
      <c r="K107" s="148">
        <f>J107*Input!P107/100</f>
        <v>8.7838237720496437</v>
      </c>
      <c r="L107" s="153">
        <f t="shared" si="364"/>
        <v>10.588002918856422</v>
      </c>
      <c r="M107" s="154">
        <f>L107*Input!P107/100</f>
        <v>0.12147389788408366</v>
      </c>
      <c r="N107" s="148">
        <v>0</v>
      </c>
      <c r="O107" s="152">
        <f>(((G107*$D$4*0.000000001*Input!G107*(238/236))-(N107*0.000000001))/Input!F107)*1000000</f>
        <v>13.711950480377283</v>
      </c>
      <c r="P107" s="148">
        <f>O107*Input!N107/100</f>
        <v>3.0377953914776444E-3</v>
      </c>
      <c r="Q107" s="155">
        <f t="shared" si="365"/>
        <v>10.230475007238343</v>
      </c>
      <c r="R107" s="156">
        <f>Q107*Input!N107/100</f>
        <v>2.2664966500638029E-3</v>
      </c>
      <c r="S107" s="154">
        <f>Input!S107*$G$6/0.000000000155125</f>
        <v>1.0024949431099914</v>
      </c>
      <c r="T107" s="148">
        <f>S107*Input!T107/100</f>
        <v>2.3013686879354025E-3</v>
      </c>
      <c r="U107" s="154">
        <f>S107</f>
        <v>1.0024949431099914</v>
      </c>
      <c r="V107" s="148">
        <f>U107*Input!T107/100</f>
        <v>2.3013686879354025E-3</v>
      </c>
      <c r="W107" s="157">
        <v>0</v>
      </c>
      <c r="X107" s="152">
        <f>((($L$4*0.000000001*Input!G107/Input!W107*(232/229))-(W107*0.000000001))/Input!F107)*1000000000</f>
        <v>0.85033037738460904</v>
      </c>
      <c r="Y107" s="152">
        <f>X107*Input!X107/100</f>
        <v>6.2596451539527424E-3</v>
      </c>
      <c r="Z107" s="152">
        <f t="shared" si="366"/>
        <v>2.0762634770938866E-4</v>
      </c>
      <c r="AA107" s="152">
        <f>Z107*Input!X107/100</f>
        <v>1.528426239774491E-6</v>
      </c>
      <c r="AB107" s="153">
        <v>0</v>
      </c>
      <c r="AC107" s="153">
        <v>0.9</v>
      </c>
      <c r="AD107" s="152">
        <f>(((Input!G107*$L$4*0.000000001*Input!U107*(230/229))-((AB107*0.000000000000001)+(Input!G107*AC107*0.000000000000001)))/Input!F107)*1000000000000</f>
        <v>224.96314038652005</v>
      </c>
      <c r="AE107" s="152">
        <f>AD107*Input!V107/100</f>
        <v>0.61546956832333177</v>
      </c>
      <c r="AF107" s="152">
        <f t="shared" si="367"/>
        <v>10.255737455435519</v>
      </c>
      <c r="AG107" s="152">
        <f>AF107*Input!V107/100</f>
        <v>2.8058348997481136E-2</v>
      </c>
      <c r="AH107" s="148">
        <f t="shared" si="368"/>
        <v>49395.163805464195</v>
      </c>
      <c r="AI107" s="157">
        <f t="shared" si="369"/>
        <v>387.91902032335787</v>
      </c>
      <c r="AJ107" s="154">
        <f t="shared" si="370"/>
        <v>2.4949431099914321</v>
      </c>
      <c r="AK107" s="157">
        <f t="shared" si="371"/>
        <v>2.3013686879354025</v>
      </c>
      <c r="AL107" s="157">
        <f t="shared" si="372"/>
        <v>1.00246933286864</v>
      </c>
      <c r="AM107" s="157">
        <f t="shared" si="373"/>
        <v>2.7516017406842563E-3</v>
      </c>
      <c r="AN107" s="148">
        <f>AF107/Q107</f>
        <v>1.00246933286864</v>
      </c>
      <c r="AO107" s="152">
        <f t="shared" si="374"/>
        <v>2.7516017406842563E-3</v>
      </c>
      <c r="AP107" s="148">
        <f t="shared" si="375"/>
        <v>743.23850000000004</v>
      </c>
      <c r="AQ107" s="148" t="e">
        <f t="shared" si="376"/>
        <v>#VALUE!</v>
      </c>
      <c r="AR107" s="148" t="e">
        <f t="shared" si="377"/>
        <v>#VALUE!</v>
      </c>
      <c r="AS107" s="156">
        <f t="shared" si="378"/>
        <v>2.0294888317745489E-5</v>
      </c>
      <c r="AT107" s="156">
        <f t="shared" si="379"/>
        <v>1.4946698428437405E-7</v>
      </c>
      <c r="AU107" s="148">
        <v>0.75</v>
      </c>
      <c r="AV107" s="148">
        <f t="shared" si="380"/>
        <v>0.375</v>
      </c>
      <c r="AW107" s="148">
        <f t="shared" si="381"/>
        <v>743.23689999999999</v>
      </c>
      <c r="AX107" s="158">
        <f t="shared" si="382"/>
        <v>328.83464998559998</v>
      </c>
      <c r="AY107" s="158">
        <f t="shared" si="383"/>
        <v>415.36779745901151</v>
      </c>
      <c r="AZ107" s="148" t="str">
        <f>Input!B107</f>
        <v>Hu1-13</v>
      </c>
      <c r="BA107" s="159">
        <f>Input!E107</f>
        <v>0</v>
      </c>
      <c r="BB107" s="148">
        <f t="shared" si="384"/>
        <v>20.386570552202617</v>
      </c>
      <c r="BC107" s="154">
        <f t="shared" si="385"/>
        <v>30.436912853154492</v>
      </c>
      <c r="BD107" s="148">
        <f t="shared" si="386"/>
        <v>743178.9</v>
      </c>
      <c r="BE107" s="160">
        <f t="shared" si="387"/>
        <v>207683.89872950574</v>
      </c>
      <c r="BF107" s="161">
        <f t="shared" si="388"/>
        <v>55.886326077057191</v>
      </c>
      <c r="BG107" s="162"/>
      <c r="BH107" s="162"/>
      <c r="BI107" s="162"/>
      <c r="BJ107" s="162"/>
      <c r="BK107" s="162"/>
      <c r="BL107" s="162"/>
      <c r="BM107" s="166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</row>
    <row r="108" spans="1:109" ht="15" customHeight="1" x14ac:dyDescent="0.2">
      <c r="A108" s="9">
        <f>Input!A108</f>
        <v>10673</v>
      </c>
      <c r="B108" s="9" t="str">
        <f>Input!B108</f>
        <v>M5-14-44B-61.0</v>
      </c>
      <c r="C108" s="9">
        <f>Input!O108</f>
        <v>1.3621795348785</v>
      </c>
      <c r="D108" s="9">
        <f>C108*Input!P108/100</f>
        <v>2.9748337174144955E-3</v>
      </c>
      <c r="E108" s="11">
        <f>Input!M108</f>
        <v>0.7483523842080968</v>
      </c>
      <c r="F108" s="12">
        <f>E108*Input!N108/100</f>
        <v>5.0115264075296417E-5</v>
      </c>
      <c r="G108" s="13">
        <f t="shared" si="363"/>
        <v>103.18282673461238</v>
      </c>
      <c r="H108" s="12">
        <f>G108*Input!L108/100</f>
        <v>7.0476851027316875E-3</v>
      </c>
      <c r="I108" s="9">
        <v>0.3</v>
      </c>
      <c r="J108" s="21">
        <f>(((C108*$G$4*0.000000001*Input!G108*(234/233))-(I108*0.000000000000001))/Input!F108)*1000000000000</f>
        <v>28.373933349877781</v>
      </c>
      <c r="K108" s="9">
        <f>J108*Input!P108/100</f>
        <v>6.1965204632454578E-2</v>
      </c>
      <c r="L108" s="14">
        <f t="shared" si="364"/>
        <v>0.39239087346905943</v>
      </c>
      <c r="M108" s="22">
        <f>L108*Input!P108/100</f>
        <v>8.5693373811081416E-4</v>
      </c>
      <c r="N108" s="9">
        <v>5.0000000000000001E-3</v>
      </c>
      <c r="O108" s="21">
        <f>(((G108*$D$4*0.000000001*Input!G108*(238/236))-(N108*0.000000001))/Input!F108)*1000000</f>
        <v>0.21649142057836682</v>
      </c>
      <c r="P108" s="9">
        <f>O108*Input!N108/100</f>
        <v>1.4497882202649537E-5</v>
      </c>
      <c r="Q108" s="23">
        <f t="shared" si="365"/>
        <v>0.16152407133310814</v>
      </c>
      <c r="R108" s="24">
        <f>Q108*Input!N108/100</f>
        <v>1.0816858020625718E-5</v>
      </c>
      <c r="S108" s="65">
        <f>Input!S108*$G$6/0.000000000155125</f>
        <v>2.4010503641397669</v>
      </c>
      <c r="T108" s="9">
        <f>S108*Input!T108/100</f>
        <v>1.7114740967275727E-3</v>
      </c>
      <c r="U108" s="9">
        <f>S108*1/((U107+U109)/2)</f>
        <v>2.3999919929423017</v>
      </c>
      <c r="V108" s="9">
        <f>U108*Input!T108/100</f>
        <v>1.7107196873589739E-3</v>
      </c>
      <c r="W108" s="3">
        <v>3.0000000000000001E-3</v>
      </c>
      <c r="X108" s="21">
        <f>((($L$4*0.000000001*Input!G108/Input!W108*(232/229))-(W108*0.000000001))/Input!F108)*1000000000</f>
        <v>0.12056812037803365</v>
      </c>
      <c r="Y108" s="21">
        <f>X108*Input!X108/100</f>
        <v>2.0765126234363707E-4</v>
      </c>
      <c r="Z108" s="21">
        <f t="shared" si="366"/>
        <v>2.9439285188507891E-5</v>
      </c>
      <c r="AA108" s="21">
        <f>Z108*Input!X108/100</f>
        <v>5.0702496752215688E-8</v>
      </c>
      <c r="AB108" s="14">
        <v>0.05</v>
      </c>
      <c r="AC108" s="14">
        <v>0.9</v>
      </c>
      <c r="AD108" s="21">
        <f>(((Input!G108*$L$4*0.000000001*Input!U108*(230/229))-((AB108*0.000000000000001)+(Input!G108*AC108*0.000000000000001)))/Input!F108)*1000000000000</f>
        <v>8.8418151742744016</v>
      </c>
      <c r="AE108" s="21">
        <f>AD108*Input!V108/100</f>
        <v>1.3084111162661552E-2</v>
      </c>
      <c r="AF108" s="191">
        <f t="shared" si="367"/>
        <v>0.40308530055654246</v>
      </c>
      <c r="AG108" s="21">
        <f>AF108*Input!V108/100</f>
        <v>5.9648531173345318E-4</v>
      </c>
      <c r="AH108" s="9">
        <f t="shared" si="368"/>
        <v>13692.088580802005</v>
      </c>
      <c r="AI108" s="3">
        <f t="shared" si="369"/>
        <v>31.090483149817512</v>
      </c>
      <c r="AJ108" s="22">
        <f t="shared" si="370"/>
        <v>1399.9919929423017</v>
      </c>
      <c r="AK108" s="3">
        <f t="shared" si="371"/>
        <v>1.7107196873589738</v>
      </c>
      <c r="AL108" s="3">
        <f t="shared" si="372"/>
        <v>2.4955122616075407</v>
      </c>
      <c r="AM108" s="3">
        <f t="shared" si="373"/>
        <v>3.6966365719773653E-3</v>
      </c>
      <c r="AN108" s="9">
        <f>AL108*1/((AN107+AN109)/2)</f>
        <v>2.4927225590155153</v>
      </c>
      <c r="AO108" s="21">
        <f t="shared" si="374"/>
        <v>3.6925041472302403E-3</v>
      </c>
      <c r="AP108" s="58">
        <f t="shared" si="375"/>
        <v>245.85130000000001</v>
      </c>
      <c r="AQ108" s="58">
        <f t="shared" si="376"/>
        <v>1.1518999999999999</v>
      </c>
      <c r="AR108" s="58">
        <f t="shared" si="377"/>
        <v>0.46853524874588826</v>
      </c>
      <c r="AS108" s="67">
        <f t="shared" si="378"/>
        <v>1.8225943009940476E-4</v>
      </c>
      <c r="AT108" s="67">
        <f t="shared" si="379"/>
        <v>3.1413776569052691E-7</v>
      </c>
      <c r="AU108" s="58">
        <v>0.75</v>
      </c>
      <c r="AV108" s="58">
        <f t="shared" si="380"/>
        <v>0.375</v>
      </c>
      <c r="AW108" s="58">
        <f t="shared" si="381"/>
        <v>245.84739999999999</v>
      </c>
      <c r="AX108" s="57">
        <f t="shared" si="382"/>
        <v>1.1550383322</v>
      </c>
      <c r="AY108" s="47">
        <f t="shared" si="383"/>
        <v>1.1391537528555358</v>
      </c>
      <c r="AZ108" s="9" t="str">
        <f>Input!B108</f>
        <v>M5-14-44B-61.0</v>
      </c>
      <c r="BA108" s="48">
        <f>Input!E108</f>
        <v>61</v>
      </c>
      <c r="BB108" s="58">
        <f t="shared" si="384"/>
        <v>2804.7236788208984</v>
      </c>
      <c r="BC108" s="22">
        <f t="shared" si="385"/>
        <v>9.6585668989564137</v>
      </c>
      <c r="BD108" s="9">
        <f t="shared" si="386"/>
        <v>245789.4</v>
      </c>
      <c r="BE108" s="49">
        <f t="shared" si="387"/>
        <v>569.57687642776784</v>
      </c>
      <c r="BF108" s="89">
        <f t="shared" si="388"/>
        <v>0.46335806392727191</v>
      </c>
      <c r="BG108" s="85"/>
      <c r="BH108" s="85"/>
      <c r="BI108" s="85"/>
      <c r="BJ108" s="85"/>
      <c r="BK108" s="85"/>
      <c r="BL108" s="85"/>
      <c r="BM108" s="90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</row>
    <row r="109" spans="1:109" s="165" customFormat="1" ht="15" customHeight="1" x14ac:dyDescent="0.2">
      <c r="A109" s="148">
        <f>Input!A109</f>
        <v>10368</v>
      </c>
      <c r="B109" s="148" t="str">
        <f>Input!B109</f>
        <v>Hu1-13</v>
      </c>
      <c r="C109" s="148">
        <f>Input!O109</f>
        <v>2.3192386532831599</v>
      </c>
      <c r="D109" s="148">
        <f>C109*Input!P109/100</f>
        <v>2.7002643951061934E-2</v>
      </c>
      <c r="E109" s="149">
        <f>Input!M109</f>
        <v>3.013572308929664</v>
      </c>
      <c r="F109" s="150">
        <f>E109*Input!N109/100</f>
        <v>5.9339774922387409E-4</v>
      </c>
      <c r="G109" s="151">
        <f t="shared" si="363"/>
        <v>415.51134995522204</v>
      </c>
      <c r="H109" s="150">
        <f>G109*Input!L109/100</f>
        <v>3.0701381250618352E-2</v>
      </c>
      <c r="I109" s="148">
        <v>0</v>
      </c>
      <c r="J109" s="152">
        <f>(((C109*$G$4*0.000000001*Input!G109*(234/233))-(I109*0.000000000000001))/Input!F109)*1000000000000</f>
        <v>759.73349945674011</v>
      </c>
      <c r="K109" s="148">
        <f>J109*Input!P109/100</f>
        <v>8.8454946861477506</v>
      </c>
      <c r="L109" s="153">
        <f t="shared" si="364"/>
        <v>10.506562053964208</v>
      </c>
      <c r="M109" s="154">
        <f>L109*Input!P109/100</f>
        <v>0.12232676179802157</v>
      </c>
      <c r="N109" s="148">
        <v>0</v>
      </c>
      <c r="O109" s="152">
        <f>(((G109*$D$4*0.000000001*Input!G109*(238/236))-(N109*0.000000001))/Input!F109)*1000000</f>
        <v>13.711209997455384</v>
      </c>
      <c r="P109" s="148">
        <f>O109*Input!N109/100</f>
        <v>2.6998526391807916E-3</v>
      </c>
      <c r="Q109" s="155">
        <f t="shared" si="365"/>
        <v>10.229922533537637</v>
      </c>
      <c r="R109" s="156">
        <f>Q109*Input!N109/100</f>
        <v>2.0143578397466312E-3</v>
      </c>
      <c r="S109" s="154">
        <f>Input!S109*$G$6/0.000000000155125</f>
        <v>0.99838703583041943</v>
      </c>
      <c r="T109" s="148">
        <f>S109*Input!T109/100</f>
        <v>2.3821250194297336E-3</v>
      </c>
      <c r="U109" s="154">
        <f>S109</f>
        <v>0.99838703583041943</v>
      </c>
      <c r="V109" s="148">
        <f>U109*Input!T109/100</f>
        <v>2.3821250194297336E-3</v>
      </c>
      <c r="W109" s="157">
        <v>0</v>
      </c>
      <c r="X109" s="152">
        <f>((($L$4*0.000000001*Input!G109/Input!W109*(232/229))-(W109*0.000000001))/Input!F109)*1000000000</f>
        <v>0.84356248863117789</v>
      </c>
      <c r="Y109" s="152">
        <f>X109*Input!X109/100</f>
        <v>6.2558963904724403E-3</v>
      </c>
      <c r="Z109" s="152">
        <f t="shared" si="366"/>
        <v>2.0597382292496271E-4</v>
      </c>
      <c r="AA109" s="152">
        <f>Z109*Input!X109/100</f>
        <v>1.5275108989957278E-6</v>
      </c>
      <c r="AB109" s="153">
        <v>0</v>
      </c>
      <c r="AC109" s="153">
        <v>0.9</v>
      </c>
      <c r="AD109" s="152">
        <f>(((Input!G109*$L$4*0.000000001*Input!U109*(230/229))-((AB109*0.000000000000001)+(Input!G109*AC109*0.000000000000001)))/Input!F109)*1000000000000</f>
        <v>224.34503309473328</v>
      </c>
      <c r="AE109" s="152">
        <f>AD109*Input!V109/100</f>
        <v>0.67854449132771866</v>
      </c>
      <c r="AF109" s="152">
        <f t="shared" si="367"/>
        <v>10.22755885651943</v>
      </c>
      <c r="AG109" s="152">
        <f>AF109*Input!V109/100</f>
        <v>3.0933841619265157E-2</v>
      </c>
      <c r="AH109" s="148">
        <f t="shared" si="368"/>
        <v>49654.653738428598</v>
      </c>
      <c r="AI109" s="157">
        <f t="shared" si="369"/>
        <v>397.68900177170758</v>
      </c>
      <c r="AJ109" s="154">
        <f t="shared" si="370"/>
        <v>-1.6129641695805663</v>
      </c>
      <c r="AK109" s="157">
        <f t="shared" si="371"/>
        <v>2.3821250194297336</v>
      </c>
      <c r="AL109" s="157">
        <f t="shared" si="372"/>
        <v>0.99976894477837364</v>
      </c>
      <c r="AM109" s="157">
        <f t="shared" si="373"/>
        <v>3.0302602617538247E-3</v>
      </c>
      <c r="AN109" s="148">
        <f>AF109/Q109</f>
        <v>0.99976894477837364</v>
      </c>
      <c r="AO109" s="152">
        <f t="shared" si="374"/>
        <v>3.0302602617538247E-3</v>
      </c>
      <c r="AP109" s="148" t="str">
        <f t="shared" si="375"/>
        <v>Out of range</v>
      </c>
      <c r="AQ109" s="148" t="e">
        <f t="shared" si="376"/>
        <v>#VALUE!</v>
      </c>
      <c r="AR109" s="148" t="e">
        <f t="shared" si="377"/>
        <v>#VALUE!</v>
      </c>
      <c r="AS109" s="156">
        <f t="shared" si="378"/>
        <v>2.0134446008725968E-5</v>
      </c>
      <c r="AT109" s="156">
        <f t="shared" si="379"/>
        <v>1.4937055880372244E-7</v>
      </c>
      <c r="AU109" s="148">
        <v>0.75</v>
      </c>
      <c r="AV109" s="148">
        <f t="shared" si="380"/>
        <v>0.375</v>
      </c>
      <c r="AW109" s="148" t="str">
        <f t="shared" si="381"/>
        <v>Out of range</v>
      </c>
      <c r="AX109" s="158">
        <f t="shared" si="382"/>
        <v>306.8704432641</v>
      </c>
      <c r="AY109" s="158" t="e">
        <f t="shared" si="383"/>
        <v>#VALUE!</v>
      </c>
      <c r="AZ109" s="148" t="str">
        <f>Input!B109</f>
        <v>Hu1-13</v>
      </c>
      <c r="BA109" s="159">
        <f>Input!E109</f>
        <v>0</v>
      </c>
      <c r="BB109" s="148" t="e">
        <f t="shared" si="384"/>
        <v>#VALUE!</v>
      </c>
      <c r="BC109" s="154" t="e">
        <f t="shared" si="385"/>
        <v>#VALUE!</v>
      </c>
      <c r="BD109" s="148" t="e">
        <f t="shared" si="386"/>
        <v>#VALUE!</v>
      </c>
      <c r="BE109" s="160" t="e">
        <f t="shared" si="387"/>
        <v>#VALUE!</v>
      </c>
      <c r="BF109" s="161" t="e">
        <f t="shared" si="388"/>
        <v>#VALUE!</v>
      </c>
      <c r="BG109" s="162"/>
      <c r="BH109" s="162"/>
      <c r="BI109" s="162"/>
      <c r="BJ109" s="162"/>
      <c r="BK109" s="162"/>
      <c r="BL109" s="162"/>
      <c r="BM109" s="166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</row>
    <row r="110" spans="1:109" ht="15" customHeight="1" x14ac:dyDescent="0.2">
      <c r="A110" s="9">
        <f>Input!A110</f>
        <v>10674</v>
      </c>
      <c r="B110" s="9" t="str">
        <f>Input!B110</f>
        <v>M5-14-44B-175.0</v>
      </c>
      <c r="C110" s="9">
        <f>Input!O110</f>
        <v>1.8005558938573327</v>
      </c>
      <c r="D110" s="9">
        <f>C110*Input!P110/100</f>
        <v>5.5562440027893886E-3</v>
      </c>
      <c r="E110" s="11">
        <f>Input!M110</f>
        <v>1.0445071062789193</v>
      </c>
      <c r="F110" s="12">
        <f>E110*Input!N110/100</f>
        <v>6.6424476754735164E-5</v>
      </c>
      <c r="G110" s="13">
        <f t="shared" si="363"/>
        <v>144.01663981373738</v>
      </c>
      <c r="H110" s="12">
        <f>G110*Input!L110/100</f>
        <v>8.0490592895283777E-3</v>
      </c>
      <c r="I110" s="9">
        <v>0.3</v>
      </c>
      <c r="J110" s="21">
        <f>(((C110*$G$4*0.000000001*Input!G110*(234/233))-(I110*0.000000000000001))/Input!F110)*1000000000000</f>
        <v>32.080012449087953</v>
      </c>
      <c r="K110" s="9">
        <f>J110*Input!P110/100</f>
        <v>9.8994081432151895E-2</v>
      </c>
      <c r="L110" s="14">
        <f t="shared" si="364"/>
        <v>0.44364325349520656</v>
      </c>
      <c r="M110" s="22">
        <f>L110*Input!P110/100</f>
        <v>1.369016188289475E-3</v>
      </c>
      <c r="N110" s="9">
        <v>5.0000000000000001E-3</v>
      </c>
      <c r="O110" s="21">
        <f>(((G110*$D$4*0.000000001*Input!G110*(238/236))-(N110*0.000000001))/Input!F110)*1000000</f>
        <v>0.2584626219249207</v>
      </c>
      <c r="P110" s="9">
        <f>O110*Input!N110/100</f>
        <v>1.643669470395665E-5</v>
      </c>
      <c r="Q110" s="23">
        <f t="shared" si="365"/>
        <v>0.19283875023412714</v>
      </c>
      <c r="R110" s="24">
        <f>Q110*Input!N110/100</f>
        <v>1.2263404437689349E-5</v>
      </c>
      <c r="S110" s="65">
        <f>Input!S110*$G$6/0.000000000155125</f>
        <v>2.2746799446448471</v>
      </c>
      <c r="T110" s="9">
        <f>S110*Input!T110/100</f>
        <v>1.4666227258769526E-3</v>
      </c>
      <c r="U110" s="9">
        <f>S110*1/((U109+U111)/2)</f>
        <v>2.2761497552738184</v>
      </c>
      <c r="V110" s="9">
        <f>U110*Input!T110/100</f>
        <v>1.4675704010328617E-3</v>
      </c>
      <c r="W110" s="3">
        <v>3.0000000000000001E-3</v>
      </c>
      <c r="X110" s="21">
        <f>((($L$4*0.000000001*Input!G110/Input!W110*(232/229))-(W110*0.000000001))/Input!F110)*1000000000</f>
        <v>3.3910486000483214E-2</v>
      </c>
      <c r="Y110" s="21">
        <f>X110*Input!X110/100</f>
        <v>1.0868749447045084E-4</v>
      </c>
      <c r="Z110" s="21">
        <f t="shared" si="366"/>
        <v>8.2799704027816169E-6</v>
      </c>
      <c r="AA110" s="21">
        <f>Z110*Input!X110/100</f>
        <v>2.6538376281454649E-8</v>
      </c>
      <c r="AB110" s="14">
        <v>0.05</v>
      </c>
      <c r="AC110" s="14">
        <v>0.9</v>
      </c>
      <c r="AD110" s="21">
        <f>(((Input!G110*$L$4*0.000000001*Input!U110*(230/229))-((AB110*0.000000000000001)+(Input!G110*AC110*0.000000000000001)))/Input!F110)*1000000000000</f>
        <v>10.029520238485469</v>
      </c>
      <c r="AE110" s="21">
        <f>AD110*Input!V110/100</f>
        <v>1.9389683870531541E-2</v>
      </c>
      <c r="AF110" s="191">
        <f t="shared" si="367"/>
        <v>0.45723102101595425</v>
      </c>
      <c r="AG110" s="21">
        <f>AF110*Input!V110/100</f>
        <v>8.8394706252055779E-4</v>
      </c>
      <c r="AH110" s="9">
        <f t="shared" si="368"/>
        <v>55221.335194912004</v>
      </c>
      <c r="AI110" s="3">
        <f t="shared" si="369"/>
        <v>206.69570534119879</v>
      </c>
      <c r="AJ110" s="22">
        <f t="shared" si="370"/>
        <v>1276.1497552738183</v>
      </c>
      <c r="AK110" s="3">
        <f t="shared" si="371"/>
        <v>1.4675704010328616</v>
      </c>
      <c r="AL110" s="3">
        <f t="shared" si="372"/>
        <v>2.3710536417645636</v>
      </c>
      <c r="AM110" s="3">
        <f t="shared" si="373"/>
        <v>4.5863457169771542E-3</v>
      </c>
      <c r="AN110" s="9">
        <f>AL110*1/((AN109+AN111)/2)</f>
        <v>2.3712306753848109</v>
      </c>
      <c r="AO110" s="21">
        <f t="shared" si="374"/>
        <v>4.5866881543525388E-3</v>
      </c>
      <c r="AP110" s="58">
        <f t="shared" si="375"/>
        <v>251.7687</v>
      </c>
      <c r="AQ110" s="58">
        <f t="shared" si="376"/>
        <v>1.5172000000000001</v>
      </c>
      <c r="AR110" s="58">
        <f t="shared" si="377"/>
        <v>0.60261660802156902</v>
      </c>
      <c r="AS110" s="67">
        <f t="shared" si="378"/>
        <v>4.2937274757945879E-5</v>
      </c>
      <c r="AT110" s="67">
        <f t="shared" si="379"/>
        <v>1.3764660648989873E-7</v>
      </c>
      <c r="AU110" s="58">
        <v>0.75</v>
      </c>
      <c r="AV110" s="58">
        <f t="shared" si="380"/>
        <v>0.375</v>
      </c>
      <c r="AW110" s="58">
        <f t="shared" si="381"/>
        <v>251.76779999999999</v>
      </c>
      <c r="AX110" s="57">
        <f t="shared" si="382"/>
        <v>1.5068795024999999</v>
      </c>
      <c r="AY110" s="47">
        <f t="shared" si="383"/>
        <v>1.4873616160459744</v>
      </c>
      <c r="AZ110" s="9" t="str">
        <f>Input!B110</f>
        <v>M5-14-44B-175.0</v>
      </c>
      <c r="BA110" s="48">
        <f>Input!E110</f>
        <v>175</v>
      </c>
      <c r="BB110" s="58">
        <f t="shared" si="384"/>
        <v>2599.759327101181</v>
      </c>
      <c r="BC110" s="22">
        <f t="shared" si="385"/>
        <v>11.330252170481359</v>
      </c>
      <c r="BD110" s="9">
        <f t="shared" si="386"/>
        <v>251709.8</v>
      </c>
      <c r="BE110" s="49">
        <f t="shared" si="387"/>
        <v>743.68080802298721</v>
      </c>
      <c r="BF110" s="89">
        <f t="shared" si="388"/>
        <v>0.59076721329970494</v>
      </c>
      <c r="BG110" s="85"/>
      <c r="BH110" s="85"/>
      <c r="BI110" s="85"/>
      <c r="BJ110" s="85"/>
      <c r="BK110" s="85"/>
      <c r="BL110" s="85"/>
      <c r="BM110" s="90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</row>
    <row r="111" spans="1:109" s="165" customFormat="1" ht="15" customHeight="1" x14ac:dyDescent="0.2">
      <c r="A111" s="148">
        <f>Input!A111</f>
        <v>10368</v>
      </c>
      <c r="B111" s="148" t="str">
        <f>Input!B111</f>
        <v>Hu1-13</v>
      </c>
      <c r="C111" s="148">
        <f>Input!O111</f>
        <v>2.3284376695093343</v>
      </c>
      <c r="D111" s="148">
        <f>C111*Input!P111/100</f>
        <v>4.113769030274253E-2</v>
      </c>
      <c r="E111" s="149">
        <f>Input!M111</f>
        <v>3.0143783477361046</v>
      </c>
      <c r="F111" s="150">
        <f>E111*Input!N111/100</f>
        <v>6.6604571317565794E-4</v>
      </c>
      <c r="G111" s="151">
        <f t="shared" si="363"/>
        <v>415.62248658585406</v>
      </c>
      <c r="H111" s="150">
        <f>G111*Input!L111/100</f>
        <v>4.4170025138150451E-2</v>
      </c>
      <c r="I111" s="148">
        <v>0</v>
      </c>
      <c r="J111" s="152">
        <f>(((C111*$G$4*0.000000001*Input!G111*(234/233))-(I111*0.000000000000001))/Input!F111)*1000000000000</f>
        <v>762.74690248845366</v>
      </c>
      <c r="K111" s="148">
        <f>J111*Input!P111/100</f>
        <v>13.475836722980992</v>
      </c>
      <c r="L111" s="153">
        <f t="shared" si="364"/>
        <v>10.548235227476949</v>
      </c>
      <c r="M111" s="154">
        <f>L111*Input!P111/100</f>
        <v>0.18636102641298816</v>
      </c>
      <c r="N111" s="148">
        <v>0</v>
      </c>
      <c r="O111" s="152">
        <f>(((G111*$D$4*0.000000001*Input!G111*(238/236))-(N111*0.000000001))/Input!F111)*1000000</f>
        <v>13.714877328519073</v>
      </c>
      <c r="P111" s="148">
        <f>O111*Input!N111/100</f>
        <v>3.0303877607967254E-3</v>
      </c>
      <c r="Q111" s="155">
        <f t="shared" si="365"/>
        <v>10.23265872623641</v>
      </c>
      <c r="R111" s="156">
        <f>Q111*Input!N111/100</f>
        <v>2.2609698228883072E-3</v>
      </c>
      <c r="S111" s="154">
        <f>Input!S111*$G$6/0.000000000155125</f>
        <v>1.0003214756587164</v>
      </c>
      <c r="T111" s="148">
        <f>S111*Input!T111/100</f>
        <v>2.0561439850952917E-3</v>
      </c>
      <c r="U111" s="154">
        <f>S111</f>
        <v>1.0003214756587164</v>
      </c>
      <c r="V111" s="148">
        <f>U111*Input!T111/100</f>
        <v>2.0561439850952917E-3</v>
      </c>
      <c r="W111" s="157">
        <v>0</v>
      </c>
      <c r="X111" s="152">
        <f>((($L$4*0.000000001*Input!G111/Input!W111*(232/229))-(W111*0.000000001))/Input!F111)*1000000000</f>
        <v>0.84392627559595923</v>
      </c>
      <c r="Y111" s="152">
        <f>X111*Input!X111/100</f>
        <v>5.8228803617116111E-3</v>
      </c>
      <c r="Z111" s="152">
        <f t="shared" si="366"/>
        <v>2.0606264929274947E-4</v>
      </c>
      <c r="AA111" s="152">
        <f>Z111*Input!X111/100</f>
        <v>1.4217807746318771E-6</v>
      </c>
      <c r="AB111" s="153">
        <v>0</v>
      </c>
      <c r="AC111" s="153">
        <v>0.9</v>
      </c>
      <c r="AD111" s="152">
        <f>(((Input!G111*$L$4*0.000000001*Input!U111*(230/229))-((AB111*0.000000000000001)+(Input!G111*AC111*0.000000000000001)))/Input!F111)*1000000000000</f>
        <v>224.47524699756468</v>
      </c>
      <c r="AE111" s="152">
        <f>AD111*Input!V111/100</f>
        <v>0.69222299704210344</v>
      </c>
      <c r="AF111" s="152">
        <f t="shared" si="367"/>
        <v>10.233495116113744</v>
      </c>
      <c r="AG111" s="152">
        <f>AF111*Input!V111/100</f>
        <v>3.1557424501102507E-2</v>
      </c>
      <c r="AH111" s="148">
        <f t="shared" si="368"/>
        <v>49662.057394861513</v>
      </c>
      <c r="AI111" s="157">
        <f t="shared" si="369"/>
        <v>375.32161845345013</v>
      </c>
      <c r="AJ111" s="154">
        <f t="shared" si="370"/>
        <v>0.32147565871643025</v>
      </c>
      <c r="AK111" s="157">
        <f t="shared" si="371"/>
        <v>2.0561439850952916</v>
      </c>
      <c r="AL111" s="157">
        <f t="shared" si="372"/>
        <v>1.0000817372981656</v>
      </c>
      <c r="AM111" s="157">
        <f t="shared" si="373"/>
        <v>3.0918972124742198E-3</v>
      </c>
      <c r="AN111" s="148">
        <f>AF111/Q111</f>
        <v>1.0000817372981656</v>
      </c>
      <c r="AO111" s="152">
        <f t="shared" si="374"/>
        <v>3.0918972124742198E-3</v>
      </c>
      <c r="AP111" s="148">
        <f t="shared" si="375"/>
        <v>859.61450000000002</v>
      </c>
      <c r="AQ111" s="148" t="e">
        <f t="shared" si="376"/>
        <v>#VALUE!</v>
      </c>
      <c r="AR111" s="148" t="e">
        <f t="shared" si="377"/>
        <v>#VALUE!</v>
      </c>
      <c r="AS111" s="156">
        <f t="shared" si="378"/>
        <v>2.0137742771036365E-5</v>
      </c>
      <c r="AT111" s="156">
        <f t="shared" si="379"/>
        <v>1.3901661934003463E-7</v>
      </c>
      <c r="AU111" s="148">
        <v>0.75</v>
      </c>
      <c r="AV111" s="148">
        <f t="shared" si="380"/>
        <v>0.375</v>
      </c>
      <c r="AW111" s="148">
        <f t="shared" si="381"/>
        <v>859.61279999999999</v>
      </c>
      <c r="AX111" s="158">
        <f t="shared" si="382"/>
        <v>336.63097455270002</v>
      </c>
      <c r="AY111" s="158">
        <f t="shared" si="383"/>
        <v>1221.7870210236756</v>
      </c>
      <c r="AZ111" s="148" t="str">
        <f>Input!B111</f>
        <v>Hu1-13</v>
      </c>
      <c r="BA111" s="159">
        <f>Input!E111</f>
        <v>0</v>
      </c>
      <c r="BB111" s="148">
        <f t="shared" si="384"/>
        <v>3.6498650957990231</v>
      </c>
      <c r="BC111" s="154">
        <f t="shared" si="385"/>
        <v>26.529372448222603</v>
      </c>
      <c r="BD111" s="148">
        <f t="shared" si="386"/>
        <v>859554.8</v>
      </c>
      <c r="BE111" s="160">
        <f t="shared" si="387"/>
        <v>610893.51051183778</v>
      </c>
      <c r="BF111" s="161">
        <f t="shared" si="388"/>
        <v>142.1322508254502</v>
      </c>
      <c r="BG111" s="162"/>
      <c r="BH111" s="162"/>
      <c r="BI111" s="162"/>
      <c r="BJ111" s="162"/>
      <c r="BK111" s="162"/>
      <c r="BL111" s="162"/>
      <c r="BM111" s="166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</row>
    <row r="112" spans="1:109" ht="15" customHeight="1" x14ac:dyDescent="0.2">
      <c r="A112" s="9">
        <f>Input!A112</f>
        <v>10675</v>
      </c>
      <c r="B112" s="9" t="str">
        <f>Input!B112</f>
        <v>M5-14-44B-258.0</v>
      </c>
      <c r="C112" s="9">
        <f>Input!O112</f>
        <v>1.7787188759074393</v>
      </c>
      <c r="D112" s="9">
        <f>C112*Input!P112/100</f>
        <v>4.0681699757854975E-3</v>
      </c>
      <c r="E112" s="11">
        <f>Input!M112</f>
        <v>1.0328327219899938</v>
      </c>
      <c r="F112" s="12">
        <f>E112*Input!N112/100</f>
        <v>5.0752345705396992E-5</v>
      </c>
      <c r="G112" s="13">
        <f t="shared" si="363"/>
        <v>142.40697570798034</v>
      </c>
      <c r="H112" s="12">
        <f>G112*Input!L112/100</f>
        <v>5.9530701796903403E-3</v>
      </c>
      <c r="I112" s="9">
        <v>0.3</v>
      </c>
      <c r="J112" s="21">
        <f>(((C112*$G$4*0.000000001*Input!G112*(234/233))-(I112*0.000000000000001))/Input!F112)*1000000000000</f>
        <v>31.874702711944263</v>
      </c>
      <c r="K112" s="9">
        <f>J112*Input!P112/100</f>
        <v>7.2901744236377033E-2</v>
      </c>
      <c r="L112" s="14">
        <f t="shared" si="364"/>
        <v>0.44080396906833097</v>
      </c>
      <c r="M112" s="22">
        <f>L112*Input!P112/100</f>
        <v>1.0081781311597105E-3</v>
      </c>
      <c r="N112" s="9">
        <v>5.0000000000000001E-3</v>
      </c>
      <c r="O112" s="21">
        <f>(((G112*$D$4*0.000000001*Input!G112*(238/236))-(N112*0.000000001))/Input!F112)*1000000</f>
        <v>0.2570555042616377</v>
      </c>
      <c r="P112" s="9">
        <f>O112*Input!N112/100</f>
        <v>1.2631445092701255E-5</v>
      </c>
      <c r="Q112" s="23">
        <f t="shared" si="365"/>
        <v>0.19178890089963155</v>
      </c>
      <c r="R112" s="24">
        <f>Q112*Input!N112/100</f>
        <v>9.4243108236945718E-6</v>
      </c>
      <c r="S112" s="65">
        <f>Input!S112*$G$6/0.000000000155125</f>
        <v>2.2816093483218105</v>
      </c>
      <c r="T112" s="9">
        <f>S112*Input!T112/100</f>
        <v>1.1829658371737652E-3</v>
      </c>
      <c r="U112" s="9">
        <f>S112*1/((U111+U113)/2)</f>
        <v>2.2808761021744135</v>
      </c>
      <c r="V112" s="9">
        <f>U112*Input!T112/100</f>
        <v>1.1825856646682272E-3</v>
      </c>
      <c r="W112" s="3">
        <v>3.0000000000000001E-3</v>
      </c>
      <c r="X112" s="21">
        <f>((($L$4*0.000000001*Input!G112/Input!W112*(232/229))-(W112*0.000000001))/Input!F112)*1000000000</f>
        <v>0.21976950481243859</v>
      </c>
      <c r="Y112" s="21">
        <f>X112*Input!X112/100</f>
        <v>2.9903041353075157E-4</v>
      </c>
      <c r="Z112" s="21">
        <f t="shared" si="366"/>
        <v>5.3661424824611287E-5</v>
      </c>
      <c r="AA112" s="21">
        <f>Z112*Input!X112/100</f>
        <v>7.3014670846383276E-8</v>
      </c>
      <c r="AB112" s="14">
        <v>0.05</v>
      </c>
      <c r="AC112" s="14">
        <v>0.9</v>
      </c>
      <c r="AD112" s="21">
        <f>(((Input!G112*$L$4*0.000000001*Input!U112*(230/229))-((AB112*0.000000000000001)+(Input!G112*AC112*0.000000000000001)))/Input!F112)*1000000000000</f>
        <v>10.036568066194327</v>
      </c>
      <c r="AE112" s="21">
        <f>AD112*Input!V112/100</f>
        <v>1.5982371157034075E-2</v>
      </c>
      <c r="AF112" s="191">
        <f t="shared" si="367"/>
        <v>0.45755232107643967</v>
      </c>
      <c r="AG112" s="21">
        <f>AF112*Input!V112/100</f>
        <v>7.2861270615374259E-4</v>
      </c>
      <c r="AH112" s="9">
        <f t="shared" si="368"/>
        <v>8526.6524802857602</v>
      </c>
      <c r="AI112" s="3">
        <f t="shared" si="369"/>
        <v>17.859548389220205</v>
      </c>
      <c r="AJ112" s="22">
        <f t="shared" si="370"/>
        <v>1280.8761021744135</v>
      </c>
      <c r="AK112" s="3">
        <f t="shared" si="371"/>
        <v>1.1825856646682273</v>
      </c>
      <c r="AL112" s="3">
        <f t="shared" si="372"/>
        <v>2.3857080307055387</v>
      </c>
      <c r="AM112" s="3">
        <f t="shared" si="373"/>
        <v>3.8008431269426542E-3</v>
      </c>
      <c r="AN112" s="9">
        <f>AL112*1/((AN111+AN113)/2)</f>
        <v>2.3855130453144757</v>
      </c>
      <c r="AO112" s="21">
        <f t="shared" si="374"/>
        <v>3.8005324816860102E-3</v>
      </c>
      <c r="AP112" s="58">
        <f t="shared" si="375"/>
        <v>254.47559999999999</v>
      </c>
      <c r="AQ112" s="58">
        <f t="shared" si="376"/>
        <v>1.2303999999999999</v>
      </c>
      <c r="AR112" s="58">
        <f t="shared" si="377"/>
        <v>0.48350411591523901</v>
      </c>
      <c r="AS112" s="67">
        <f t="shared" si="378"/>
        <v>2.7979421422668146E-4</v>
      </c>
      <c r="AT112" s="67">
        <f t="shared" si="379"/>
        <v>3.8095150028691486E-7</v>
      </c>
      <c r="AU112" s="58">
        <v>0.75</v>
      </c>
      <c r="AV112" s="58">
        <f t="shared" si="380"/>
        <v>0.375</v>
      </c>
      <c r="AW112" s="58">
        <f t="shared" si="381"/>
        <v>254.4693</v>
      </c>
      <c r="AX112" s="57">
        <f t="shared" si="382"/>
        <v>1.2548699604</v>
      </c>
      <c r="AY112" s="47">
        <f t="shared" si="383"/>
        <v>1.2497342897215007</v>
      </c>
      <c r="AZ112" s="9" t="str">
        <f>Input!B112</f>
        <v>M5-14-44B-258.0</v>
      </c>
      <c r="BA112" s="48">
        <f>Input!E112</f>
        <v>258</v>
      </c>
      <c r="BB112" s="58">
        <f t="shared" si="384"/>
        <v>2629.3873734741528</v>
      </c>
      <c r="BC112" s="22">
        <f t="shared" si="385"/>
        <v>9.5993581539414574</v>
      </c>
      <c r="BD112" s="9">
        <f t="shared" si="386"/>
        <v>254411.30000000002</v>
      </c>
      <c r="BE112" s="49">
        <f t="shared" si="387"/>
        <v>624.86714486075039</v>
      </c>
      <c r="BF112" s="89">
        <f t="shared" si="388"/>
        <v>0.49111397316749039</v>
      </c>
      <c r="BG112" s="85"/>
      <c r="BH112" s="85"/>
      <c r="BI112" s="85"/>
      <c r="BJ112" s="85"/>
      <c r="BK112" s="85"/>
      <c r="BL112" s="85"/>
      <c r="BM112" s="90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</row>
    <row r="113" spans="1:109" s="165" customFormat="1" ht="15" customHeight="1" x14ac:dyDescent="0.2">
      <c r="A113" s="148">
        <f>Input!A113</f>
        <v>10368</v>
      </c>
      <c r="B113" s="148" t="str">
        <f>Input!B113</f>
        <v>Hu1-13</v>
      </c>
      <c r="C113" s="148">
        <f>Input!O113</f>
        <v>2.3284376695093343</v>
      </c>
      <c r="D113" s="148">
        <f>C113*Input!P113/100</f>
        <v>4.113769030274253E-2</v>
      </c>
      <c r="E113" s="149">
        <f>Input!M113</f>
        <v>3.0143783477361046</v>
      </c>
      <c r="F113" s="150">
        <f>E113*Input!N113/100</f>
        <v>6.6604571317565794E-4</v>
      </c>
      <c r="G113" s="151">
        <f t="shared" si="363"/>
        <v>415.62248658585406</v>
      </c>
      <c r="H113" s="150">
        <f>G113*Input!L113/100</f>
        <v>4.4170025138150451E-2</v>
      </c>
      <c r="I113" s="148">
        <v>0</v>
      </c>
      <c r="J113" s="152">
        <f>(((C113*$G$4*0.000000001*Input!G113*(234/233))-(I113*0.000000000000001))/Input!F113)*1000000000000</f>
        <v>762.74690248845366</v>
      </c>
      <c r="K113" s="148">
        <f>J113*Input!P113/100</f>
        <v>13.475836722980992</v>
      </c>
      <c r="L113" s="153">
        <f t="shared" si="364"/>
        <v>10.548235227476949</v>
      </c>
      <c r="M113" s="154">
        <f>L113*Input!P113/100</f>
        <v>0.18636102641298816</v>
      </c>
      <c r="N113" s="148">
        <v>0</v>
      </c>
      <c r="O113" s="152">
        <f>(((G113*$D$4*0.000000001*Input!G113*(238/236))-(N113*0.000000001))/Input!F113)*1000000</f>
        <v>13.714877328519073</v>
      </c>
      <c r="P113" s="148">
        <f>O113*Input!N113/100</f>
        <v>3.0303877607967254E-3</v>
      </c>
      <c r="Q113" s="155">
        <f t="shared" si="365"/>
        <v>10.23265872623641</v>
      </c>
      <c r="R113" s="156">
        <f>Q113*Input!N113/100</f>
        <v>2.2609698228883072E-3</v>
      </c>
      <c r="S113" s="154">
        <f>Input!S113*$G$6/0.000000000155125</f>
        <v>1.0003214756587164</v>
      </c>
      <c r="T113" s="148">
        <f>S113*Input!T113/100</f>
        <v>2.0561439850952917E-3</v>
      </c>
      <c r="U113" s="154">
        <f>S113</f>
        <v>1.0003214756587164</v>
      </c>
      <c r="V113" s="148">
        <f>U113*Input!T113/100</f>
        <v>2.0561439850952917E-3</v>
      </c>
      <c r="W113" s="157">
        <v>0</v>
      </c>
      <c r="X113" s="152">
        <f>((($L$4*0.000000001*Input!G113/Input!W113*(232/229))-(W113*0.000000001))/Input!F113)*1000000000</f>
        <v>0.84392627559595923</v>
      </c>
      <c r="Y113" s="152">
        <f>X113*Input!X113/100</f>
        <v>5.8228803617116111E-3</v>
      </c>
      <c r="Z113" s="152">
        <f t="shared" si="366"/>
        <v>2.0606264929274947E-4</v>
      </c>
      <c r="AA113" s="152">
        <f>Z113*Input!X113/100</f>
        <v>1.4217807746318771E-6</v>
      </c>
      <c r="AB113" s="153">
        <v>0</v>
      </c>
      <c r="AC113" s="153">
        <v>0.9</v>
      </c>
      <c r="AD113" s="152">
        <f>(((Input!G113*$L$4*0.000000001*Input!U113*(230/229))-((AB113*0.000000000000001)+(Input!G113*AC113*0.000000000000001)))/Input!F113)*1000000000000</f>
        <v>224.47524699756468</v>
      </c>
      <c r="AE113" s="152">
        <f>AD113*Input!V113/100</f>
        <v>0.69222299704210344</v>
      </c>
      <c r="AF113" s="152">
        <f t="shared" si="367"/>
        <v>10.233495116113744</v>
      </c>
      <c r="AG113" s="152">
        <f>AF113*Input!V113/100</f>
        <v>3.1557424501102507E-2</v>
      </c>
      <c r="AH113" s="148">
        <f t="shared" si="368"/>
        <v>49662.057394861513</v>
      </c>
      <c r="AI113" s="157">
        <f t="shared" si="369"/>
        <v>375.32161845345013</v>
      </c>
      <c r="AJ113" s="154">
        <f t="shared" si="370"/>
        <v>0.32147565871643025</v>
      </c>
      <c r="AK113" s="157">
        <f t="shared" si="371"/>
        <v>2.0561439850952916</v>
      </c>
      <c r="AL113" s="157">
        <f t="shared" si="372"/>
        <v>1.0000817372981656</v>
      </c>
      <c r="AM113" s="157">
        <f t="shared" si="373"/>
        <v>3.0918972124742198E-3</v>
      </c>
      <c r="AN113" s="148">
        <f>AF113/Q113</f>
        <v>1.0000817372981656</v>
      </c>
      <c r="AO113" s="152">
        <f t="shared" si="374"/>
        <v>3.0918972124742198E-3</v>
      </c>
      <c r="AP113" s="148">
        <f t="shared" si="375"/>
        <v>859.61450000000002</v>
      </c>
      <c r="AQ113" s="148" t="e">
        <f t="shared" si="376"/>
        <v>#VALUE!</v>
      </c>
      <c r="AR113" s="148" t="e">
        <f t="shared" si="377"/>
        <v>#VALUE!</v>
      </c>
      <c r="AS113" s="156">
        <f t="shared" si="378"/>
        <v>2.0137742771036365E-5</v>
      </c>
      <c r="AT113" s="156">
        <f t="shared" si="379"/>
        <v>1.3901661934003463E-7</v>
      </c>
      <c r="AU113" s="148">
        <v>0.75</v>
      </c>
      <c r="AV113" s="148">
        <f t="shared" si="380"/>
        <v>0.375</v>
      </c>
      <c r="AW113" s="148">
        <f t="shared" si="381"/>
        <v>859.61279999999999</v>
      </c>
      <c r="AX113" s="158">
        <f t="shared" si="382"/>
        <v>339.25654110139999</v>
      </c>
      <c r="AY113" s="158">
        <f t="shared" si="383"/>
        <v>1221.7870210236756</v>
      </c>
      <c r="AZ113" s="148" t="str">
        <f>Input!B113</f>
        <v>Hu1-13</v>
      </c>
      <c r="BA113" s="159">
        <f>Input!E113</f>
        <v>0</v>
      </c>
      <c r="BB113" s="148">
        <f t="shared" si="384"/>
        <v>3.6498650957990231</v>
      </c>
      <c r="BC113" s="154">
        <f t="shared" si="385"/>
        <v>26.529372448222603</v>
      </c>
      <c r="BD113" s="148">
        <f t="shared" si="386"/>
        <v>859554.8</v>
      </c>
      <c r="BE113" s="160">
        <f t="shared" si="387"/>
        <v>610893.51051183778</v>
      </c>
      <c r="BF113" s="161">
        <f t="shared" si="388"/>
        <v>142.1322508254502</v>
      </c>
      <c r="BG113" s="162"/>
      <c r="BH113" s="162"/>
      <c r="BI113" s="162"/>
      <c r="BJ113" s="162"/>
      <c r="BK113" s="162"/>
      <c r="BL113" s="162"/>
      <c r="BM113" s="166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</row>
    <row r="114" spans="1:109" s="76" customFormat="1" ht="15" customHeight="1" x14ac:dyDescent="0.2">
      <c r="A114" s="58"/>
      <c r="B114" s="58"/>
      <c r="C114" s="58"/>
      <c r="D114" s="58"/>
      <c r="E114" s="60"/>
      <c r="F114" s="61"/>
      <c r="G114" s="59"/>
      <c r="H114" s="61"/>
      <c r="I114" s="58"/>
      <c r="J114" s="63"/>
      <c r="K114" s="58"/>
      <c r="L114" s="64"/>
      <c r="M114" s="65"/>
      <c r="N114" s="58"/>
      <c r="O114" s="63"/>
      <c r="P114" s="58"/>
      <c r="Q114" s="66"/>
      <c r="R114" s="67"/>
      <c r="S114" s="65"/>
      <c r="T114" s="58"/>
      <c r="U114" s="58"/>
      <c r="V114" s="58"/>
      <c r="W114" s="68"/>
      <c r="X114" s="63"/>
      <c r="Y114" s="63"/>
      <c r="Z114" s="63"/>
      <c r="AA114" s="63"/>
      <c r="AB114" s="64"/>
      <c r="AC114" s="64"/>
      <c r="AD114" s="63"/>
      <c r="AE114" s="63"/>
      <c r="AF114" s="63"/>
      <c r="AG114" s="63"/>
      <c r="AH114" s="58"/>
      <c r="AI114" s="68"/>
      <c r="AJ114" s="65"/>
      <c r="AK114" s="68"/>
      <c r="AL114" s="68"/>
      <c r="AM114" s="68"/>
      <c r="AN114" s="58"/>
      <c r="AO114" s="63"/>
      <c r="AP114" s="58"/>
      <c r="AQ114" s="58"/>
      <c r="AR114" s="58"/>
      <c r="AS114" s="67"/>
      <c r="AT114" s="67"/>
      <c r="AU114" s="58"/>
      <c r="AV114" s="58"/>
      <c r="AW114" s="58"/>
      <c r="AX114" s="57"/>
      <c r="AY114" s="57"/>
      <c r="AZ114" s="58"/>
      <c r="BA114" s="69"/>
      <c r="BB114" s="58"/>
      <c r="BC114" s="65"/>
      <c r="BD114" s="58"/>
      <c r="BE114" s="62"/>
      <c r="BF114" s="74"/>
      <c r="BG114" s="75"/>
      <c r="BH114" s="75"/>
      <c r="BI114" s="75"/>
      <c r="BJ114" s="75"/>
      <c r="BK114" s="75"/>
      <c r="BL114" s="75"/>
      <c r="BM114" s="103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</row>
    <row r="115" spans="1:109" s="165" customFormat="1" ht="15" customHeight="1" x14ac:dyDescent="0.2">
      <c r="A115" s="148">
        <f>Input!A115</f>
        <v>10368</v>
      </c>
      <c r="B115" s="148" t="str">
        <f>Input!B115</f>
        <v>Hu1-13</v>
      </c>
      <c r="C115" s="148">
        <f>Input!O115</f>
        <v>2.2832373974242826</v>
      </c>
      <c r="D115" s="148">
        <f>C115*Input!P115/100</f>
        <v>2.2918572446501324E-2</v>
      </c>
      <c r="E115" s="149">
        <f>Input!M115</f>
        <v>3.0141158028531851</v>
      </c>
      <c r="F115" s="150">
        <f>E115*Input!N115/100</f>
        <v>4.6080404635261433E-4</v>
      </c>
      <c r="G115" s="151">
        <f t="shared" ref="G115:G125" si="389">E115*137.88</f>
        <v>415.58628689739714</v>
      </c>
      <c r="H115" s="150">
        <f>G115*Input!L115/100</f>
        <v>3.793203742433375E-2</v>
      </c>
      <c r="I115" s="148">
        <v>0</v>
      </c>
      <c r="J115" s="152">
        <f>(((C115*$G$4*0.000000001*Input!G115*(234/233))-(I115*0.000000000000001))/Input!F115)*1000000000000</f>
        <v>747.94024995230325</v>
      </c>
      <c r="K115" s="148">
        <f>J115*Input!P115/100</f>
        <v>7.5076392947679143</v>
      </c>
      <c r="L115" s="153">
        <f t="shared" ref="L115:L125" si="390">(J115/234)*602200000000*0.0000028263/(365.2425*24*60)</f>
        <v>10.343469985726006</v>
      </c>
      <c r="M115" s="154">
        <f>L115*Input!P115/100</f>
        <v>0.10382519421042151</v>
      </c>
      <c r="N115" s="148">
        <v>0</v>
      </c>
      <c r="O115" s="152">
        <f>(((G115*$D$4*0.000000001*Input!G115*(238/236))-(N115*0.000000001))/Input!F115)*1000000</f>
        <v>13.713682796696228</v>
      </c>
      <c r="P115" s="148">
        <f>O115*Input!N115/100</f>
        <v>2.0965752268482653E-3</v>
      </c>
      <c r="Q115" s="155">
        <f t="shared" ref="Q115:Q125" si="391">(O115/238.05)*602200000000000000*0.00000000015512/(365.2425*24*60)</f>
        <v>10.231767487023109</v>
      </c>
      <c r="R115" s="156">
        <f>Q115*Input!N115/100</f>
        <v>1.5642530571971605E-3</v>
      </c>
      <c r="S115" s="154">
        <f>Input!S115*$G$6/0.000000000155125</f>
        <v>0.99910070202528378</v>
      </c>
      <c r="T115" s="148">
        <f>S115*Input!T115/100</f>
        <v>1.9348029051924017E-3</v>
      </c>
      <c r="U115" s="154">
        <f>S115</f>
        <v>0.99910070202528378</v>
      </c>
      <c r="V115" s="148">
        <f>U115*Input!T115/100</f>
        <v>1.9348029051924017E-3</v>
      </c>
      <c r="W115" s="157">
        <v>0</v>
      </c>
      <c r="X115" s="152">
        <f>((($L$4*0.000000001*Input!G115/Input!W115*(232/229))-(W115*0.000000001))/Input!F115)*1000000000</f>
        <v>0.85761445812692427</v>
      </c>
      <c r="Y115" s="152">
        <f>X115*Input!X115/100</f>
        <v>7.2925396306269515E-3</v>
      </c>
      <c r="Z115" s="152">
        <f t="shared" ref="Z115:Z125" si="392">(X115/232)*6.022E+23*0.000000001*0.000000000049475/(365.2425*24*60)</f>
        <v>2.0940491180773224E-4</v>
      </c>
      <c r="AA115" s="152">
        <f>Z115*Input!X115/100</f>
        <v>1.7806295168356688E-6</v>
      </c>
      <c r="AB115" s="153">
        <v>0</v>
      </c>
      <c r="AC115" s="153">
        <v>0.9</v>
      </c>
      <c r="AD115" s="152">
        <f>(((Input!G115*$L$4*0.000000001*Input!U115*(230/229))-((AB115*0.000000000000001)+(Input!G115*AC115*0.000000000000001)))/Input!F115)*1000000000000</f>
        <v>224.87242505076554</v>
      </c>
      <c r="AE115" s="152">
        <f>AD115*Input!V115/100</f>
        <v>0.6893391753382343</v>
      </c>
      <c r="AF115" s="152">
        <f t="shared" ref="AF115:AF125" si="393">(AD115/230)*602200000000*$D$6/(365.2425*24*60)</f>
        <v>10.251601877202207</v>
      </c>
      <c r="AG115" s="152">
        <f>AF115*Input!V115/100</f>
        <v>3.1425955327030908E-2</v>
      </c>
      <c r="AH115" s="148">
        <f t="shared" ref="AH115:AH125" si="394">AF115/Z115</f>
        <v>48955.880684474316</v>
      </c>
      <c r="AI115" s="157">
        <f t="shared" ref="AI115:AI125" si="395">AH115*SQRT((AG115/AF115)^2+(AA115/Z115)^2)</f>
        <v>442.51062698797233</v>
      </c>
      <c r="AJ115" s="154">
        <f t="shared" ref="AJ115:AJ125" si="396">(U115-1)*1000</f>
        <v>-0.89929797471621775</v>
      </c>
      <c r="AK115" s="157">
        <f t="shared" ref="AK115:AK125" si="397">V115*1000</f>
        <v>1.9348029051924018</v>
      </c>
      <c r="AL115" s="157">
        <f t="shared" ref="AL115:AL125" si="398">AF115/Q115</f>
        <v>1.0019385106438603</v>
      </c>
      <c r="AM115" s="157">
        <f t="shared" ref="AM115:AM125" si="399">AL115*SQRT((R115/Q115)^2+(AG115/AF115)^2)</f>
        <v>3.0752275377942105E-3</v>
      </c>
      <c r="AN115" s="148">
        <f>AF115/Q115</f>
        <v>1.0019385106438603</v>
      </c>
      <c r="AO115" s="152">
        <f t="shared" ref="AO115:AO125" si="400">AN115*SQRT((R115/Q115)^2+(AG115/AF115)^2)</f>
        <v>3.0752275377942105E-3</v>
      </c>
      <c r="AP115" s="148" t="str">
        <f t="shared" ref="AP115:AP125" si="401">ThU_Alter_Kombi(AN115,U115)</f>
        <v>Out of range</v>
      </c>
      <c r="AQ115" s="148" t="e">
        <f t="shared" ref="AQ115:AQ125" si="402">Montealter(AN115,AO115,U115,V115)</f>
        <v>#VALUE!</v>
      </c>
      <c r="AR115" s="148" t="e">
        <f t="shared" ref="AR115:AR125" si="403">(AQ115/AP115)*100</f>
        <v>#VALUE!</v>
      </c>
      <c r="AS115" s="156">
        <f t="shared" ref="AS115:AS125" si="404">Z115/Q115</f>
        <v>2.0466152311740789E-5</v>
      </c>
      <c r="AT115" s="156">
        <f t="shared" ref="AT115:AT125" si="405">AS115*SQRT((Y115/X115)^2+(P115/O115)^2)</f>
        <v>1.7405763868159322E-7</v>
      </c>
      <c r="AU115" s="148">
        <v>0.75</v>
      </c>
      <c r="AV115" s="148">
        <f t="shared" ref="AV115:AV125" si="406">AU115/2</f>
        <v>0.375</v>
      </c>
      <c r="AW115" s="148" t="str">
        <f t="shared" ref="AW115:AW125" si="407">marincorr_age(AN115,U115,AS115,AU115)</f>
        <v>Out of range</v>
      </c>
      <c r="AX115" s="158">
        <f t="shared" ref="AX115:AX125" si="408">marincorr_age_error(AN115, AO115, U115, V115, AS115, AT115, AU115, AV115)</f>
        <v>277.9270892696</v>
      </c>
      <c r="AY115" s="158" t="e">
        <f t="shared" ref="AY115:AY125" si="409">SQRT(((AU115*EXP(-0.0000091577*AW115*1000))/(0.0000091577*(EXP(-0.0000091577*AW115*1000)+(AJ115/1000)*EXP(-(0.0000091577-0.0000028263)*AW115*1000)-AS115*AU115*EXP(-0.0000091577*AW115*1000))))^2*AT115^2+((AS115*EXP(-0.0000091577*AW115*1000))/(0.0000091577*(EXP(-0.0000091577*AW115*1000)+(AJ115/1000)*EXP(-(0.0000091577-0.0000028263)*AW115*1000)-AS115*AU115*EXP(-0.0000091577*AW115*1000))))^2*AV115^2+((0.0000091577/(0.0000091577-0.0000028263))*(EXP(-(0.0000091577-0.0000028263)*AW115*1000)-1)/(0.0000091577*(EXP(-0.0000091577*AW115*1000)+(AJ115/1000)*EXP(-(0.0000091577-0.0000028263)*AW115*1000)-AS115*AU115*EXP(-0.0000091577*AW115*1000))))^2*T115^2+(1/(0.0000091577*(EXP(-0.0000091577*AW115*1000)+(AJ115/1000)*EXP(-(0.0000091577-0.0000028263)*AW115*1000)-AS115*AU115*EXP(-0.0000091577*AW115*1000))))^2*AO115^2)/1000</f>
        <v>#VALUE!</v>
      </c>
      <c r="AZ115" s="148" t="str">
        <f>Input!B115</f>
        <v>Hu1-13</v>
      </c>
      <c r="BA115" s="159">
        <f>Input!E115</f>
        <v>0</v>
      </c>
      <c r="BB115" s="148" t="e">
        <f t="shared" ref="BB115:BB125" si="410">((U115-1)*EXP(0.0000028263*AW115*1000))*1000</f>
        <v>#VALUE!</v>
      </c>
      <c r="BC115" s="154" t="e">
        <f t="shared" ref="BC115:BC125" si="411">SQRT((EXP(0.0000028263*AW115*1000)*V115)^2+((U115-1)*0.0000028263*EXP(0.0000028263*AW115*1000)*AY115*1000)^2)*1000</f>
        <v>#VALUE!</v>
      </c>
      <c r="BD115" s="148" t="e">
        <f t="shared" ref="BD115:BD125" si="412">AW115*1000-58</f>
        <v>#VALUE!</v>
      </c>
      <c r="BE115" s="160" t="e">
        <f t="shared" ref="BE115:BE125" si="413">AY115/2*1000</f>
        <v>#VALUE!</v>
      </c>
      <c r="BF115" s="161" t="e">
        <f t="shared" ref="BF115:BF125" si="414">AY115/AW115*100</f>
        <v>#VALUE!</v>
      </c>
      <c r="BG115" s="162"/>
      <c r="BH115" s="162"/>
      <c r="BI115" s="162"/>
      <c r="BJ115" s="162"/>
      <c r="BK115" s="162"/>
      <c r="BL115" s="162"/>
      <c r="BM115" s="166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</row>
    <row r="116" spans="1:109" ht="15" customHeight="1" x14ac:dyDescent="0.2">
      <c r="A116" s="9">
        <f>Input!A116</f>
        <v>10676</v>
      </c>
      <c r="B116" s="9" t="str">
        <f>Input!B116</f>
        <v>M5-14-44B376.0</v>
      </c>
      <c r="C116" s="9">
        <f>Input!O116</f>
        <v>1.4291872092980564</v>
      </c>
      <c r="D116" s="9">
        <f>C116*Input!P116/100</f>
        <v>3.4558889450444262E-3</v>
      </c>
      <c r="E116" s="11">
        <f>Input!M116</f>
        <v>0.97493010285825221</v>
      </c>
      <c r="F116" s="12">
        <f>E116*Input!N116/100</f>
        <v>5.5830647357683754E-5</v>
      </c>
      <c r="G116" s="13">
        <f t="shared" si="389"/>
        <v>134.42336258209582</v>
      </c>
      <c r="H116" s="12">
        <f>G116*Input!L116/100</f>
        <v>7.234819868971747E-3</v>
      </c>
      <c r="I116" s="9">
        <v>0.3</v>
      </c>
      <c r="J116" s="21">
        <f>(((C116*$G$4*0.000000001*Input!G116*(234/233))-(I116*0.000000000000001))/Input!F116)*1000000000000</f>
        <v>25.423226237377143</v>
      </c>
      <c r="K116" s="9">
        <f>J116*Input!P116/100</f>
        <v>6.1475393796917153E-2</v>
      </c>
      <c r="L116" s="14">
        <f t="shared" si="390"/>
        <v>0.35158473894592762</v>
      </c>
      <c r="M116" s="22">
        <f>L116*Input!P116/100</f>
        <v>8.5016001029447087E-4</v>
      </c>
      <c r="N116" s="9">
        <v>5.0000000000000001E-3</v>
      </c>
      <c r="O116" s="21">
        <f>(((G116*$D$4*0.000000001*Input!G116*(238/236))-(N116*0.000000001))/Input!F116)*1000000</f>
        <v>0.2408661891820279</v>
      </c>
      <c r="P116" s="9">
        <f>O116*Input!N116/100</f>
        <v>1.3793517329278879E-5</v>
      </c>
      <c r="Q116" s="23">
        <f t="shared" si="391"/>
        <v>0.17971006619677329</v>
      </c>
      <c r="R116" s="24">
        <f>Q116*Input!N116/100</f>
        <v>1.0291331966304899E-5</v>
      </c>
      <c r="S116" s="65">
        <f>Input!S116*$G$6/0.000000000155125</f>
        <v>1.9508416914140159</v>
      </c>
      <c r="T116" s="9">
        <f>S116*Input!T116/100</f>
        <v>1.2936626620800957E-3</v>
      </c>
      <c r="U116" s="9">
        <f>S116*1/((U115+U117)/2)</f>
        <v>1.9536046641309193</v>
      </c>
      <c r="V116" s="9">
        <f>U116*Input!T116/100</f>
        <v>1.2954948736100909E-3</v>
      </c>
      <c r="W116" s="3">
        <v>3.0000000000000001E-3</v>
      </c>
      <c r="X116" s="21">
        <f>((($L$4*0.000000001*Input!G116/Input!W116*(232/229))-(W116*0.000000001))/Input!F116)*1000000000</f>
        <v>0.17146181242772768</v>
      </c>
      <c r="Y116" s="21">
        <f>X116*Input!X116/100</f>
        <v>2.7111190455103947E-4</v>
      </c>
      <c r="Z116" s="21">
        <f t="shared" si="392"/>
        <v>4.1866068569133683E-5</v>
      </c>
      <c r="AA116" s="21">
        <f>Z116*Input!X116/100</f>
        <v>6.6197769784024129E-8</v>
      </c>
      <c r="AB116" s="14">
        <v>0.05</v>
      </c>
      <c r="AC116" s="14">
        <v>0.9</v>
      </c>
      <c r="AD116" s="21">
        <f>(((Input!G116*$L$4*0.000000001*Input!U116*(230/229))-((AB116*0.000000000000001)+(Input!G116*AC116*0.000000000000001)))/Input!F116)*1000000000000</f>
        <v>8.0906367819748315</v>
      </c>
      <c r="AE116" s="21">
        <f>AD116*Input!V116/100</f>
        <v>1.4050518122728926E-2</v>
      </c>
      <c r="AF116" s="191">
        <f t="shared" si="393"/>
        <v>0.36884018662194812</v>
      </c>
      <c r="AG116" s="21">
        <f>AF116*Input!V116/100</f>
        <v>6.4054237832901928E-4</v>
      </c>
      <c r="AH116" s="9">
        <f t="shared" si="394"/>
        <v>8810.0029266631554</v>
      </c>
      <c r="AI116" s="3">
        <f t="shared" si="395"/>
        <v>20.691403345404758</v>
      </c>
      <c r="AJ116" s="22">
        <f t="shared" si="396"/>
        <v>953.60466413091922</v>
      </c>
      <c r="AK116" s="3">
        <f t="shared" si="397"/>
        <v>1.2954948736100909</v>
      </c>
      <c r="AL116" s="3">
        <f t="shared" si="398"/>
        <v>2.0524180666545804</v>
      </c>
      <c r="AM116" s="3">
        <f t="shared" si="399"/>
        <v>3.5662473002155051E-3</v>
      </c>
      <c r="AN116" s="9">
        <f>AL116*1/((AN115+AN117)/2)</f>
        <v>2.0507602956003557</v>
      </c>
      <c r="AO116" s="21">
        <f t="shared" si="400"/>
        <v>3.5633667849625183E-3</v>
      </c>
      <c r="AP116" s="58">
        <f t="shared" si="401"/>
        <v>272.32960000000003</v>
      </c>
      <c r="AQ116" s="58">
        <f t="shared" si="402"/>
        <v>1.6887000000000001</v>
      </c>
      <c r="AR116" s="58">
        <f t="shared" si="403"/>
        <v>0.62009417999365468</v>
      </c>
      <c r="AS116" s="67">
        <f t="shared" si="404"/>
        <v>2.3296451587354316E-4</v>
      </c>
      <c r="AT116" s="67">
        <f t="shared" si="405"/>
        <v>3.6860022877125149E-7</v>
      </c>
      <c r="AU116" s="58">
        <v>0.75</v>
      </c>
      <c r="AV116" s="58">
        <f t="shared" si="406"/>
        <v>0.375</v>
      </c>
      <c r="AW116" s="58">
        <f t="shared" si="407"/>
        <v>272.32339999999999</v>
      </c>
      <c r="AX116" s="57">
        <f t="shared" si="408"/>
        <v>1.7157719753</v>
      </c>
      <c r="AY116" s="47">
        <f t="shared" si="409"/>
        <v>1.6775604977993943</v>
      </c>
      <c r="AZ116" s="9" t="str">
        <f>Input!B116</f>
        <v>M5-14-44B376.0</v>
      </c>
      <c r="BA116" s="48">
        <f>Input!E116</f>
        <v>376</v>
      </c>
      <c r="BB116" s="58">
        <f t="shared" si="410"/>
        <v>2058.8787403475499</v>
      </c>
      <c r="BC116" s="22">
        <f t="shared" si="411"/>
        <v>10.154554258281079</v>
      </c>
      <c r="BD116" s="9">
        <f t="shared" si="412"/>
        <v>272265.39999999997</v>
      </c>
      <c r="BE116" s="49">
        <f t="shared" si="413"/>
        <v>838.7802488996972</v>
      </c>
      <c r="BF116" s="89">
        <f t="shared" si="414"/>
        <v>0.61601775602074382</v>
      </c>
      <c r="BG116" s="85"/>
      <c r="BH116" s="85"/>
      <c r="BI116" s="85"/>
      <c r="BJ116" s="85"/>
      <c r="BK116" s="85"/>
      <c r="BL116" s="85"/>
      <c r="BM116" s="90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</row>
    <row r="117" spans="1:109" s="165" customFormat="1" ht="15" customHeight="1" x14ac:dyDescent="0.2">
      <c r="A117" s="148">
        <f>Input!A117</f>
        <v>10368</v>
      </c>
      <c r="B117" s="148" t="str">
        <f>Input!B117</f>
        <v>Hu1-13</v>
      </c>
      <c r="C117" s="148">
        <f>Input!O117</f>
        <v>2.337011924214337</v>
      </c>
      <c r="D117" s="148">
        <f>C117*Input!P117/100</f>
        <v>3.4964880765062899E-2</v>
      </c>
      <c r="E117" s="149">
        <f>Input!M117</f>
        <v>3.0137481744100123</v>
      </c>
      <c r="F117" s="150">
        <f>E117*Input!N117/100</f>
        <v>4.3184829372647227E-4</v>
      </c>
      <c r="G117" s="151">
        <f t="shared" si="389"/>
        <v>415.53559828765248</v>
      </c>
      <c r="H117" s="150">
        <f>G117*Input!L117/100</f>
        <v>3.5459247111310079E-2</v>
      </c>
      <c r="I117" s="148">
        <v>0</v>
      </c>
      <c r="J117" s="152">
        <f>(((C117*$G$4*0.000000001*Input!G117*(234/233))-(I117*0.000000000000001))/Input!F117)*1000000000000</f>
        <v>765.55564686801279</v>
      </c>
      <c r="K117" s="148">
        <f>J117*Input!P117/100</f>
        <v>11.453754957095247</v>
      </c>
      <c r="L117" s="153">
        <f t="shared" si="390"/>
        <v>10.587078120594949</v>
      </c>
      <c r="M117" s="154">
        <f>L117*Input!P117/100</f>
        <v>0.15839710542403643</v>
      </c>
      <c r="N117" s="148">
        <v>0</v>
      </c>
      <c r="O117" s="152">
        <f>(((G117*$D$4*0.000000001*Input!G117*(238/236))-(N117*0.000000001))/Input!F117)*1000000</f>
        <v>13.712010153643844</v>
      </c>
      <c r="P117" s="148">
        <f>O117*Input!N117/100</f>
        <v>1.9648317794735402E-3</v>
      </c>
      <c r="Q117" s="155">
        <f t="shared" si="391"/>
        <v>10.230519529413581</v>
      </c>
      <c r="R117" s="156">
        <f>Q117*Input!N117/100</f>
        <v>1.4659593791632921E-3</v>
      </c>
      <c r="S117" s="154">
        <f>Input!S117*$G$6/0.000000000155125</f>
        <v>0.99807070858031843</v>
      </c>
      <c r="T117" s="148">
        <f>S117*Input!T117/100</f>
        <v>2.0958631795440609E-3</v>
      </c>
      <c r="U117" s="154">
        <f>S117</f>
        <v>0.99807070858031843</v>
      </c>
      <c r="V117" s="148">
        <f>U117*Input!T117/100</f>
        <v>2.0958631795440609E-3</v>
      </c>
      <c r="W117" s="157">
        <v>0</v>
      </c>
      <c r="X117" s="152">
        <f>((($L$4*0.000000001*Input!G117/Input!W117*(232/229))-(W117*0.000000001))/Input!F117)*1000000000</f>
        <v>0.85877744637620956</v>
      </c>
      <c r="Y117" s="152">
        <f>X117*Input!X117/100</f>
        <v>3.8576166236951892E-3</v>
      </c>
      <c r="Z117" s="152">
        <f t="shared" si="392"/>
        <v>2.0968888026170037E-4</v>
      </c>
      <c r="AA117" s="152">
        <f>Z117*Input!X117/100</f>
        <v>9.4191960177212918E-7</v>
      </c>
      <c r="AB117" s="153">
        <v>0</v>
      </c>
      <c r="AC117" s="153">
        <v>0.9</v>
      </c>
      <c r="AD117" s="152">
        <f>(((Input!G117*$L$4*0.000000001*Input!U117*(230/229))-((AB117*0.000000000000001)+(Input!G117*AC117*0.000000000000001)))/Input!F117)*1000000000000</f>
        <v>224.33776748602583</v>
      </c>
      <c r="AE117" s="152">
        <f>AD117*Input!V117/100</f>
        <v>0.60990172101550699</v>
      </c>
      <c r="AF117" s="152">
        <f t="shared" si="393"/>
        <v>10.22722762814473</v>
      </c>
      <c r="AG117" s="152">
        <f>AF117*Input!V117/100</f>
        <v>2.7804519058572508E-2</v>
      </c>
      <c r="AH117" s="148">
        <f t="shared" si="394"/>
        <v>48773.342751321521</v>
      </c>
      <c r="AI117" s="157">
        <f t="shared" si="395"/>
        <v>256.09089816730926</v>
      </c>
      <c r="AJ117" s="154">
        <f t="shared" si="396"/>
        <v>-1.9292914196815669</v>
      </c>
      <c r="AK117" s="157">
        <f t="shared" si="397"/>
        <v>2.095863179544061</v>
      </c>
      <c r="AL117" s="157">
        <f t="shared" si="398"/>
        <v>0.99967822736085044</v>
      </c>
      <c r="AM117" s="157">
        <f t="shared" si="399"/>
        <v>2.72157369802204E-3</v>
      </c>
      <c r="AN117" s="148">
        <f>AF117/Q117</f>
        <v>0.99967822736085044</v>
      </c>
      <c r="AO117" s="152">
        <f t="shared" si="400"/>
        <v>2.72157369802204E-3</v>
      </c>
      <c r="AP117" s="148" t="str">
        <f t="shared" si="401"/>
        <v>Out of range</v>
      </c>
      <c r="AQ117" s="148" t="e">
        <f t="shared" si="402"/>
        <v>#VALUE!</v>
      </c>
      <c r="AR117" s="148" t="e">
        <f t="shared" si="403"/>
        <v>#VALUE!</v>
      </c>
      <c r="AS117" s="156">
        <f t="shared" si="404"/>
        <v>2.0496405843205486E-5</v>
      </c>
      <c r="AT117" s="156">
        <f t="shared" si="405"/>
        <v>9.211640912882412E-8</v>
      </c>
      <c r="AU117" s="148">
        <v>0.75</v>
      </c>
      <c r="AV117" s="148">
        <f t="shared" si="406"/>
        <v>0.375</v>
      </c>
      <c r="AW117" s="148" t="str">
        <f t="shared" si="407"/>
        <v>Out of range</v>
      </c>
      <c r="AX117" s="158">
        <f t="shared" si="408"/>
        <v>316.87572940590002</v>
      </c>
      <c r="AY117" s="158" t="e">
        <f t="shared" si="409"/>
        <v>#VALUE!</v>
      </c>
      <c r="AZ117" s="148" t="str">
        <f>Input!B117</f>
        <v>Hu1-13</v>
      </c>
      <c r="BA117" s="159">
        <f>Input!E117</f>
        <v>0</v>
      </c>
      <c r="BB117" s="148" t="e">
        <f t="shared" si="410"/>
        <v>#VALUE!</v>
      </c>
      <c r="BC117" s="154" t="e">
        <f t="shared" si="411"/>
        <v>#VALUE!</v>
      </c>
      <c r="BD117" s="148" t="e">
        <f t="shared" si="412"/>
        <v>#VALUE!</v>
      </c>
      <c r="BE117" s="160" t="e">
        <f t="shared" si="413"/>
        <v>#VALUE!</v>
      </c>
      <c r="BF117" s="161" t="e">
        <f t="shared" si="414"/>
        <v>#VALUE!</v>
      </c>
      <c r="BG117" s="162"/>
      <c r="BH117" s="162"/>
      <c r="BI117" s="162"/>
      <c r="BJ117" s="162"/>
      <c r="BK117" s="162"/>
      <c r="BL117" s="162"/>
      <c r="BM117" s="166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</row>
    <row r="118" spans="1:109" ht="15" customHeight="1" x14ac:dyDescent="0.2">
      <c r="A118" s="9">
        <f>Input!A118</f>
        <v>10677</v>
      </c>
      <c r="B118" s="9" t="str">
        <f>Input!B118</f>
        <v>M5-14-44B-457</v>
      </c>
      <c r="C118" s="9">
        <f>Input!O118</f>
        <v>2.0425509475340777</v>
      </c>
      <c r="D118" s="9">
        <f>C118*Input!P118/100</f>
        <v>4.0103806446636697E-3</v>
      </c>
      <c r="E118" s="11">
        <f>Input!M118</f>
        <v>1.4043877820338173</v>
      </c>
      <c r="F118" s="12">
        <f>E118*Input!N118/100</f>
        <v>7.6882007292577119E-5</v>
      </c>
      <c r="G118" s="13">
        <f t="shared" si="389"/>
        <v>193.63698738682274</v>
      </c>
      <c r="H118" s="12">
        <f>G118*Input!L118/100</f>
        <v>7.8405467303783154E-3</v>
      </c>
      <c r="I118" s="9">
        <v>0.3</v>
      </c>
      <c r="J118" s="21">
        <f>(((C118*$G$4*0.000000001*Input!G118*(234/233))-(I118*0.000000000000001))/Input!F118)*1000000000000</f>
        <v>32.228027578262918</v>
      </c>
      <c r="K118" s="9">
        <f>J118*Input!P118/100</f>
        <v>6.3277079169843431E-2</v>
      </c>
      <c r="L118" s="14">
        <f t="shared" si="390"/>
        <v>0.4456901951408157</v>
      </c>
      <c r="M118" s="22">
        <f>L118*Input!P118/100</f>
        <v>8.7507600937297095E-4</v>
      </c>
      <c r="N118" s="9">
        <v>5.0000000000000001E-3</v>
      </c>
      <c r="O118" s="21">
        <f>(((G118*$D$4*0.000000001*Input!G118*(238/236))-(N118*0.000000001))/Input!F118)*1000000</f>
        <v>0.30776141690686348</v>
      </c>
      <c r="P118" s="9">
        <f>O118*Input!N118/100</f>
        <v>1.6848135395155118E-5</v>
      </c>
      <c r="Q118" s="23">
        <f t="shared" si="391"/>
        <v>0.22962054073661553</v>
      </c>
      <c r="R118" s="24">
        <f>Q118*Input!N118/100</f>
        <v>1.2570379999939991E-5</v>
      </c>
      <c r="S118" s="65">
        <f>Input!S118*$G$6/0.000000000155125</f>
        <v>1.9329549294255446</v>
      </c>
      <c r="T118" s="9">
        <f>S118*Input!T118/100</f>
        <v>8.818473739224845E-4</v>
      </c>
      <c r="U118" s="9">
        <f>S118*1/((U117+U119)/2)</f>
        <v>1.9351434774719412</v>
      </c>
      <c r="V118" s="9">
        <f>U118*Input!T118/100</f>
        <v>8.8284582728424582E-4</v>
      </c>
      <c r="W118" s="3">
        <v>3.0000000000000001E-3</v>
      </c>
      <c r="X118" s="21">
        <f>((($L$4*0.000000001*Input!G118/Input!W118*(232/229))-(W118*0.000000001))/Input!F118)*1000000000</f>
        <v>3.5555826047629746E-2</v>
      </c>
      <c r="Y118" s="21">
        <f>X118*Input!X118/100</f>
        <v>6.3750948141829647E-5</v>
      </c>
      <c r="Z118" s="21">
        <f t="shared" si="392"/>
        <v>8.6817153642867525E-6</v>
      </c>
      <c r="AA118" s="21">
        <f>Z118*Input!X118/100</f>
        <v>1.5566157434490718E-8</v>
      </c>
      <c r="AB118" s="14">
        <v>0.05</v>
      </c>
      <c r="AC118" s="14">
        <v>0.9</v>
      </c>
      <c r="AD118" s="21">
        <f>(((Input!G118*$L$4*0.000000001*Input!U118*(230/229))-((AB118*0.000000000000001)+(Input!G118*AC118*0.000000000000001)))/Input!F118)*1000000000000</f>
        <v>10.253114372641718</v>
      </c>
      <c r="AE118" s="21">
        <f>AD118*Input!V118/100</f>
        <v>1.69331786367048E-2</v>
      </c>
      <c r="AF118" s="191">
        <f t="shared" si="393"/>
        <v>0.46742434749842587</v>
      </c>
      <c r="AG118" s="21">
        <f>AF118*Input!V118/100</f>
        <v>7.71958615467656E-4</v>
      </c>
      <c r="AH118" s="9">
        <f t="shared" si="394"/>
        <v>53840.091259065041</v>
      </c>
      <c r="AI118" s="3">
        <f t="shared" si="395"/>
        <v>131.24495498103732</v>
      </c>
      <c r="AJ118" s="22">
        <f t="shared" si="396"/>
        <v>935.1434774719412</v>
      </c>
      <c r="AK118" s="3">
        <f t="shared" si="397"/>
        <v>0.88284582728424588</v>
      </c>
      <c r="AL118" s="3">
        <f t="shared" si="398"/>
        <v>2.0356382142422587</v>
      </c>
      <c r="AM118" s="3">
        <f t="shared" si="399"/>
        <v>3.3637348041112764E-3</v>
      </c>
      <c r="AN118" s="9">
        <f>AL118*1/((AN117+AN119)/2)</f>
        <v>2.0332928924631939</v>
      </c>
      <c r="AO118" s="21">
        <f t="shared" si="400"/>
        <v>3.359859341153328E-3</v>
      </c>
      <c r="AP118" s="58">
        <f t="shared" si="401"/>
        <v>274.303</v>
      </c>
      <c r="AQ118" s="58">
        <f t="shared" si="402"/>
        <v>1.5331999999999999</v>
      </c>
      <c r="AR118" s="58">
        <f t="shared" si="403"/>
        <v>0.55894394155368332</v>
      </c>
      <c r="AS118" s="67">
        <f t="shared" si="404"/>
        <v>3.7808966638768813E-5</v>
      </c>
      <c r="AT118" s="67">
        <f t="shared" si="405"/>
        <v>6.7822379141009898E-8</v>
      </c>
      <c r="AU118" s="58">
        <v>0.75</v>
      </c>
      <c r="AV118" s="58">
        <f t="shared" si="406"/>
        <v>0.375</v>
      </c>
      <c r="AW118" s="58">
        <f t="shared" si="407"/>
        <v>274.30200000000002</v>
      </c>
      <c r="AX118" s="57">
        <f t="shared" si="408"/>
        <v>1.5682264337</v>
      </c>
      <c r="AY118" s="47">
        <f t="shared" si="409"/>
        <v>1.5640533521079409</v>
      </c>
      <c r="AZ118" s="9" t="str">
        <f>Input!B118</f>
        <v>M5-14-44B-457</v>
      </c>
      <c r="BA118" s="48">
        <f>Input!E118</f>
        <v>457</v>
      </c>
      <c r="BB118" s="58">
        <f t="shared" si="410"/>
        <v>2030.3423679092423</v>
      </c>
      <c r="BC118" s="22">
        <f t="shared" si="411"/>
        <v>9.1774971476386025</v>
      </c>
      <c r="BD118" s="9">
        <f t="shared" si="412"/>
        <v>274244</v>
      </c>
      <c r="BE118" s="49">
        <f t="shared" si="413"/>
        <v>782.0266760539705</v>
      </c>
      <c r="BF118" s="89">
        <f t="shared" si="414"/>
        <v>0.57019392935813107</v>
      </c>
      <c r="BG118" s="85"/>
      <c r="BH118" s="85"/>
      <c r="BI118" s="85"/>
      <c r="BJ118" s="85"/>
      <c r="BK118" s="85"/>
      <c r="BL118" s="85"/>
      <c r="BM118" s="90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</row>
    <row r="119" spans="1:109" s="165" customFormat="1" ht="15" customHeight="1" x14ac:dyDescent="0.2">
      <c r="A119" s="148">
        <f>Input!A119</f>
        <v>10368</v>
      </c>
      <c r="B119" s="148" t="str">
        <f>Input!B119</f>
        <v>Hu1-13</v>
      </c>
      <c r="C119" s="148">
        <f>Input!O119</f>
        <v>2.3161062241692458</v>
      </c>
      <c r="D119" s="148">
        <f>C119*Input!P119/100</f>
        <v>2.3951064144314554E-2</v>
      </c>
      <c r="E119" s="149">
        <f>Input!M119</f>
        <v>3.0137386724593007</v>
      </c>
      <c r="F119" s="150">
        <f>E119*Input!N119/100</f>
        <v>4.7506575727725457E-4</v>
      </c>
      <c r="G119" s="151">
        <f t="shared" si="389"/>
        <v>415.53428815868835</v>
      </c>
      <c r="H119" s="150">
        <f>G119*Input!L119/100</f>
        <v>3.4157585257966049E-2</v>
      </c>
      <c r="I119" s="148">
        <v>0</v>
      </c>
      <c r="J119" s="152">
        <f>(((C119*$G$4*0.000000001*Input!G119*(234/233))-(I119*0.000000000000001))/Input!F119)*1000000000000</f>
        <v>758.70738197239018</v>
      </c>
      <c r="K119" s="148">
        <f>J119*Input!P119/100</f>
        <v>7.8458617237660011</v>
      </c>
      <c r="L119" s="153">
        <f t="shared" si="390"/>
        <v>10.492371595031321</v>
      </c>
      <c r="M119" s="154">
        <f>L119*Input!P119/100</f>
        <v>0.10850256455259005</v>
      </c>
      <c r="N119" s="148">
        <v>0</v>
      </c>
      <c r="O119" s="152">
        <f>(((G119*$D$4*0.000000001*Input!G119*(238/236))-(N119*0.000000001))/Input!F119)*1000000</f>
        <v>13.711966921483393</v>
      </c>
      <c r="P119" s="148">
        <f>O119*Input!N119/100</f>
        <v>2.1614634370403073E-3</v>
      </c>
      <c r="Q119" s="155">
        <f t="shared" si="391"/>
        <v>10.230487273934129</v>
      </c>
      <c r="R119" s="156">
        <f>Q119*Input!N119/100</f>
        <v>1.6126660976018873E-3</v>
      </c>
      <c r="S119" s="154">
        <f>Input!S119*$G$6/0.000000000155125</f>
        <v>0.99966739397189597</v>
      </c>
      <c r="T119" s="148">
        <f>S119*Input!T119/100</f>
        <v>2.3343844977336977E-3</v>
      </c>
      <c r="U119" s="154">
        <f>S119</f>
        <v>0.99966739397189597</v>
      </c>
      <c r="V119" s="148">
        <f>U119*Input!T119/100</f>
        <v>2.3343844977336977E-3</v>
      </c>
      <c r="W119" s="157">
        <v>0</v>
      </c>
      <c r="X119" s="152">
        <f>((($L$4*0.000000001*Input!G119/Input!W119*(232/229))-(W119*0.000000001))/Input!F119)*1000000000</f>
        <v>0.85661736708511771</v>
      </c>
      <c r="Y119" s="152">
        <f>X119*Input!X119/100</f>
        <v>5.9081484007706417E-3</v>
      </c>
      <c r="Z119" s="152">
        <f t="shared" si="392"/>
        <v>2.0916145070502438E-4</v>
      </c>
      <c r="AA119" s="152">
        <f>Z119*Input!X119/100</f>
        <v>1.4426007900012215E-6</v>
      </c>
      <c r="AB119" s="153">
        <v>0</v>
      </c>
      <c r="AC119" s="153">
        <v>0.9</v>
      </c>
      <c r="AD119" s="152">
        <f>(((Input!G119*$L$4*0.000000001*Input!U119*(230/229))-((AB119*0.000000000000001)+(Input!G119*AC119*0.000000000000001)))/Input!F119)*1000000000000</f>
        <v>224.99917188163232</v>
      </c>
      <c r="AE119" s="152">
        <f>AD119*Input!V119/100</f>
        <v>0.74805628066095442</v>
      </c>
      <c r="AF119" s="152">
        <f t="shared" si="393"/>
        <v>10.257380078104118</v>
      </c>
      <c r="AG119" s="152">
        <f>AF119*Input!V119/100</f>
        <v>3.4102781474186952E-2</v>
      </c>
      <c r="AH119" s="148">
        <f t="shared" si="394"/>
        <v>49040.490221928456</v>
      </c>
      <c r="AI119" s="157">
        <f t="shared" si="395"/>
        <v>375.48246179308472</v>
      </c>
      <c r="AJ119" s="154">
        <f t="shared" si="396"/>
        <v>-0.33260602810403217</v>
      </c>
      <c r="AK119" s="157">
        <f t="shared" si="397"/>
        <v>2.3343844977336978</v>
      </c>
      <c r="AL119" s="157">
        <f t="shared" si="398"/>
        <v>1.0026286924024146</v>
      </c>
      <c r="AM119" s="157">
        <f t="shared" si="399"/>
        <v>3.3371910813143357E-3</v>
      </c>
      <c r="AN119" s="148">
        <f>AF119/Q119</f>
        <v>1.0026286924024146</v>
      </c>
      <c r="AO119" s="152">
        <f t="shared" si="400"/>
        <v>3.3371910813143357E-3</v>
      </c>
      <c r="AP119" s="148" t="str">
        <f t="shared" si="401"/>
        <v>Out of range</v>
      </c>
      <c r="AQ119" s="148" t="e">
        <f t="shared" si="402"/>
        <v>#VALUE!</v>
      </c>
      <c r="AR119" s="148" t="e">
        <f t="shared" si="403"/>
        <v>#VALUE!</v>
      </c>
      <c r="AS119" s="156">
        <f t="shared" si="404"/>
        <v>2.0444915780105502E-5</v>
      </c>
      <c r="AT119" s="156">
        <f t="shared" si="405"/>
        <v>1.4104680239780384E-7</v>
      </c>
      <c r="AU119" s="148">
        <v>0.75</v>
      </c>
      <c r="AV119" s="148">
        <f t="shared" si="406"/>
        <v>0.375</v>
      </c>
      <c r="AW119" s="148" t="str">
        <f t="shared" si="407"/>
        <v>Out of range</v>
      </c>
      <c r="AX119" s="158">
        <f t="shared" si="408"/>
        <v>286.50982366429997</v>
      </c>
      <c r="AY119" s="158" t="e">
        <f t="shared" si="409"/>
        <v>#VALUE!</v>
      </c>
      <c r="AZ119" s="148" t="str">
        <f>Input!B119</f>
        <v>Hu1-13</v>
      </c>
      <c r="BA119" s="159">
        <f>Input!E119</f>
        <v>0</v>
      </c>
      <c r="BB119" s="148" t="e">
        <f t="shared" si="410"/>
        <v>#VALUE!</v>
      </c>
      <c r="BC119" s="154" t="e">
        <f t="shared" si="411"/>
        <v>#VALUE!</v>
      </c>
      <c r="BD119" s="148" t="e">
        <f t="shared" si="412"/>
        <v>#VALUE!</v>
      </c>
      <c r="BE119" s="160" t="e">
        <f t="shared" si="413"/>
        <v>#VALUE!</v>
      </c>
      <c r="BF119" s="161" t="e">
        <f t="shared" si="414"/>
        <v>#VALUE!</v>
      </c>
      <c r="BG119" s="162"/>
      <c r="BH119" s="162"/>
      <c r="BI119" s="162"/>
      <c r="BJ119" s="162"/>
      <c r="BK119" s="162"/>
      <c r="BL119" s="162"/>
      <c r="BM119" s="166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</row>
    <row r="120" spans="1:109" ht="15" customHeight="1" x14ac:dyDescent="0.2">
      <c r="A120" s="9">
        <f>Input!A120</f>
        <v>10678</v>
      </c>
      <c r="B120" s="9" t="str">
        <f>Input!B120</f>
        <v>M5-14-44B-513.0</v>
      </c>
      <c r="C120" s="9">
        <f>Input!O120</f>
        <v>2.0360635798304014</v>
      </c>
      <c r="D120" s="9">
        <f>C120*Input!P120/100</f>
        <v>3.9632398646298906E-3</v>
      </c>
      <c r="E120" s="11">
        <f>Input!M120</f>
        <v>1.4001362072010788</v>
      </c>
      <c r="F120" s="12">
        <f>E120*Input!N120/100</f>
        <v>7.4558234568020173E-5</v>
      </c>
      <c r="G120" s="13">
        <f t="shared" si="389"/>
        <v>193.05078024888473</v>
      </c>
      <c r="H120" s="12">
        <f>G120*Input!L120/100</f>
        <v>7.6321647059688288E-3</v>
      </c>
      <c r="I120" s="9">
        <v>0.3</v>
      </c>
      <c r="J120" s="21">
        <f>(((C120*$G$4*0.000000001*Input!G120*(234/233))-(I120*0.000000000000001))/Input!F120)*1000000000000</f>
        <v>30.462785637194909</v>
      </c>
      <c r="K120" s="9">
        <f>J120*Input!P120/100</f>
        <v>5.9296442223607929E-2</v>
      </c>
      <c r="L120" s="14">
        <f t="shared" si="390"/>
        <v>0.42127818223450919</v>
      </c>
      <c r="M120" s="22">
        <f>L120*Input!P120/100</f>
        <v>8.2002669389611977E-4</v>
      </c>
      <c r="N120" s="9">
        <v>5.0000000000000001E-3</v>
      </c>
      <c r="O120" s="21">
        <f>(((G120*$D$4*0.000000001*Input!G120*(238/236))-(N120*0.000000001))/Input!F120)*1000000</f>
        <v>0.29094739722003932</v>
      </c>
      <c r="P120" s="9">
        <f>O120*Input!N120/100</f>
        <v>1.549315286421365E-5</v>
      </c>
      <c r="Q120" s="23">
        <f t="shared" si="391"/>
        <v>0.21707561443868051</v>
      </c>
      <c r="R120" s="24">
        <f>Q120*Input!N120/100</f>
        <v>1.1559428644924609E-5</v>
      </c>
      <c r="S120" s="65">
        <f>Input!S120*$G$6/0.000000000155125</f>
        <v>1.9348087560375451</v>
      </c>
      <c r="T120" s="9">
        <f>S120*Input!T120/100</f>
        <v>1.0893998404454723E-3</v>
      </c>
      <c r="U120" s="9">
        <f>S120*1/((U119+U121)/2)</f>
        <v>1.9333406988777462</v>
      </c>
      <c r="V120" s="9">
        <f>U120*Input!T120/100</f>
        <v>1.0885732464833253E-3</v>
      </c>
      <c r="W120" s="3">
        <v>3.0000000000000001E-3</v>
      </c>
      <c r="X120" s="21">
        <f>((($L$4*0.000000001*Input!G120/Input!W120*(232/229))-(W120*0.000000001))/Input!F120)*1000000000</f>
        <v>0.34737841282631066</v>
      </c>
      <c r="Y120" s="21">
        <f>X120*Input!X120/100</f>
        <v>4.6288366653141039E-4</v>
      </c>
      <c r="Z120" s="21">
        <f t="shared" si="392"/>
        <v>8.4819868896190975E-5</v>
      </c>
      <c r="AA120" s="21">
        <f>Z120*Input!X120/100</f>
        <v>1.1302294690664412E-7</v>
      </c>
      <c r="AB120" s="14">
        <v>0.05</v>
      </c>
      <c r="AC120" s="14">
        <v>0.9</v>
      </c>
      <c r="AD120" s="21">
        <f>(((Input!G120*$L$4*0.000000001*Input!U120*(230/229))-((AB120*0.000000000000001)+(Input!G120*AC120*0.000000000000001)))/Input!F120)*1000000000000</f>
        <v>9.7010857928351104</v>
      </c>
      <c r="AE120" s="21">
        <f>AD120*Input!V120/100</f>
        <v>1.6624308669870459E-2</v>
      </c>
      <c r="AF120" s="191">
        <f t="shared" si="393"/>
        <v>0.44225817950901092</v>
      </c>
      <c r="AG120" s="21">
        <f>AF120*Input!V120/100</f>
        <v>7.578776896667469E-4</v>
      </c>
      <c r="AH120" s="9">
        <f t="shared" si="394"/>
        <v>5214.0870442782716</v>
      </c>
      <c r="AI120" s="3">
        <f t="shared" si="395"/>
        <v>11.318511901289424</v>
      </c>
      <c r="AJ120" s="22">
        <f t="shared" si="396"/>
        <v>933.34069887774615</v>
      </c>
      <c r="AK120" s="3">
        <f t="shared" si="397"/>
        <v>1.0885732464833253</v>
      </c>
      <c r="AL120" s="3">
        <f t="shared" si="398"/>
        <v>2.0373462060794485</v>
      </c>
      <c r="AM120" s="3">
        <f t="shared" si="399"/>
        <v>3.4929925800466707E-3</v>
      </c>
      <c r="AN120" s="9">
        <f>AL120*1/((AN119+AN121)/2)</f>
        <v>2.0354058851787338</v>
      </c>
      <c r="AO120" s="21">
        <f t="shared" si="400"/>
        <v>3.4896659355672585E-3</v>
      </c>
      <c r="AP120" s="58">
        <f t="shared" si="401"/>
        <v>276.21179999999998</v>
      </c>
      <c r="AQ120" s="58">
        <f t="shared" si="402"/>
        <v>1.6921999999999999</v>
      </c>
      <c r="AR120" s="58">
        <f t="shared" si="403"/>
        <v>0.61264580296714333</v>
      </c>
      <c r="AS120" s="67">
        <f t="shared" si="404"/>
        <v>3.9073881751075675E-4</v>
      </c>
      <c r="AT120" s="67">
        <f t="shared" si="405"/>
        <v>5.210772366784774E-7</v>
      </c>
      <c r="AU120" s="58">
        <v>0.75</v>
      </c>
      <c r="AV120" s="58">
        <f t="shared" si="406"/>
        <v>0.375</v>
      </c>
      <c r="AW120" s="58">
        <f t="shared" si="407"/>
        <v>276.2013</v>
      </c>
      <c r="AX120" s="57">
        <f t="shared" si="408"/>
        <v>1.628172639</v>
      </c>
      <c r="AY120" s="47">
        <f t="shared" si="409"/>
        <v>1.6800483117048794</v>
      </c>
      <c r="AZ120" s="9" t="str">
        <f>Input!B120</f>
        <v>M5-14-44B-513.0</v>
      </c>
      <c r="BA120" s="48">
        <f>Input!E120</f>
        <v>513</v>
      </c>
      <c r="BB120" s="58">
        <f t="shared" si="410"/>
        <v>2037.3353525975965</v>
      </c>
      <c r="BC120" s="22">
        <f t="shared" si="411"/>
        <v>9.9614758675300763</v>
      </c>
      <c r="BD120" s="9">
        <f t="shared" si="412"/>
        <v>276143.3</v>
      </c>
      <c r="BE120" s="49">
        <f t="shared" si="413"/>
        <v>840.02415585243978</v>
      </c>
      <c r="BF120" s="89">
        <f t="shared" si="414"/>
        <v>0.60826951636537541</v>
      </c>
      <c r="BG120" s="85"/>
      <c r="BH120" s="85"/>
      <c r="BI120" s="85"/>
      <c r="BJ120" s="85"/>
      <c r="BK120" s="85"/>
      <c r="BL120" s="85"/>
      <c r="BM120" s="90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</row>
    <row r="121" spans="1:109" s="165" customFormat="1" ht="15" customHeight="1" x14ac:dyDescent="0.2">
      <c r="A121" s="148">
        <f>Input!A121</f>
        <v>10368</v>
      </c>
      <c r="B121" s="148" t="str">
        <f>Input!B121</f>
        <v>Hu1-13</v>
      </c>
      <c r="C121" s="148">
        <f>Input!O121</f>
        <v>2.3159390255467467</v>
      </c>
      <c r="D121" s="148">
        <f>C121*Input!P121/100</f>
        <v>3.4339669448773091E-2</v>
      </c>
      <c r="E121" s="149">
        <f>Input!M121</f>
        <v>3.0137470087427496</v>
      </c>
      <c r="F121" s="150">
        <f>E121*Input!N121/100</f>
        <v>6.1791123951273599E-4</v>
      </c>
      <c r="G121" s="151">
        <f t="shared" si="389"/>
        <v>415.53543756545031</v>
      </c>
      <c r="H121" s="150">
        <f>G121*Input!L121/100</f>
        <v>2.262203660947602E-2</v>
      </c>
      <c r="I121" s="148">
        <v>0</v>
      </c>
      <c r="J121" s="152">
        <f>(((C121*$G$4*0.000000001*Input!G121*(234/233))-(I121*0.000000000000001))/Input!F121)*1000000000000</f>
        <v>758.65261124217841</v>
      </c>
      <c r="K121" s="148">
        <f>J121*Input!P121/100</f>
        <v>11.248948961579261</v>
      </c>
      <c r="L121" s="153">
        <f t="shared" si="390"/>
        <v>10.49161415564485</v>
      </c>
      <c r="M121" s="154">
        <f>L121*Input!P121/100</f>
        <v>0.15556478737770663</v>
      </c>
      <c r="N121" s="148">
        <v>0</v>
      </c>
      <c r="O121" s="152">
        <f>(((G121*$D$4*0.000000001*Input!G121*(238/236))-(N121*0.000000001))/Input!F121)*1000000</f>
        <v>13.712004850068224</v>
      </c>
      <c r="P121" s="148">
        <f>O121*Input!N121/100</f>
        <v>2.8113845948352905E-3</v>
      </c>
      <c r="Q121" s="155">
        <f t="shared" si="391"/>
        <v>10.230515572420162</v>
      </c>
      <c r="R121" s="156">
        <f>Q121*Input!N121/100</f>
        <v>2.0975717403849577E-3</v>
      </c>
      <c r="S121" s="154">
        <f>Input!S121*$G$6/0.000000000155125</f>
        <v>1.0018512800627954</v>
      </c>
      <c r="T121" s="148">
        <f>S121*Input!T121/100</f>
        <v>1.3878164964618001E-3</v>
      </c>
      <c r="U121" s="154">
        <f>S121</f>
        <v>1.0018512800627954</v>
      </c>
      <c r="V121" s="148">
        <f>U121*Input!T121/100</f>
        <v>1.3878164964618001E-3</v>
      </c>
      <c r="W121" s="157">
        <v>0</v>
      </c>
      <c r="X121" s="152">
        <f>((($L$4*0.000000001*Input!G121/Input!W121*(232/229))-(W121*0.000000001))/Input!F121)*1000000000</f>
        <v>0.85049237584907122</v>
      </c>
      <c r="Y121" s="152">
        <f>X121*Input!X121/100</f>
        <v>6.2511049121462279E-3</v>
      </c>
      <c r="Z121" s="152">
        <f t="shared" si="392"/>
        <v>2.0766590309915877E-4</v>
      </c>
      <c r="AA121" s="152">
        <f>Z121*Input!X121/100</f>
        <v>1.5263409570867251E-6</v>
      </c>
      <c r="AB121" s="153">
        <v>0</v>
      </c>
      <c r="AC121" s="153">
        <v>0.9</v>
      </c>
      <c r="AD121" s="152">
        <f>(((Input!G121*$L$4*0.000000001*Input!U121*(230/229))-((AB121*0.000000000000001)+(Input!G121*AC121*0.000000000000001)))/Input!F121)*1000000000000</f>
        <v>224.24783804954782</v>
      </c>
      <c r="AE121" s="152">
        <f>AD121*Input!V121/100</f>
        <v>0.75868640140159482</v>
      </c>
      <c r="AF121" s="152">
        <f t="shared" si="393"/>
        <v>10.223127877899207</v>
      </c>
      <c r="AG121" s="152">
        <f>AF121*Input!V121/100</f>
        <v>3.458739298542509E-2</v>
      </c>
      <c r="AH121" s="148">
        <f t="shared" si="394"/>
        <v>49228.726167038352</v>
      </c>
      <c r="AI121" s="157">
        <f t="shared" si="395"/>
        <v>398.32286827979431</v>
      </c>
      <c r="AJ121" s="154">
        <f t="shared" si="396"/>
        <v>1.8512800627954462</v>
      </c>
      <c r="AK121" s="157">
        <f t="shared" si="397"/>
        <v>1.3878164964618001</v>
      </c>
      <c r="AL121" s="157">
        <f t="shared" si="398"/>
        <v>0.99927787661641709</v>
      </c>
      <c r="AM121" s="157">
        <f t="shared" si="399"/>
        <v>3.3870088863663492E-3</v>
      </c>
      <c r="AN121" s="148">
        <f>AF121/Q121</f>
        <v>0.99927787661641709</v>
      </c>
      <c r="AO121" s="152">
        <f t="shared" si="400"/>
        <v>3.3870088863663492E-3</v>
      </c>
      <c r="AP121" s="148">
        <f t="shared" si="401"/>
        <v>622.3673</v>
      </c>
      <c r="AQ121" s="148" t="e">
        <f t="shared" si="402"/>
        <v>#VALUE!</v>
      </c>
      <c r="AR121" s="148" t="e">
        <f t="shared" si="403"/>
        <v>#VALUE!</v>
      </c>
      <c r="AS121" s="156">
        <f t="shared" si="404"/>
        <v>2.0298674258313327E-5</v>
      </c>
      <c r="AT121" s="156">
        <f t="shared" si="405"/>
        <v>1.4925295752673628E-7</v>
      </c>
      <c r="AU121" s="148">
        <v>0.75</v>
      </c>
      <c r="AV121" s="148">
        <f t="shared" si="406"/>
        <v>0.375</v>
      </c>
      <c r="AW121" s="148">
        <f t="shared" si="407"/>
        <v>622.36559999999997</v>
      </c>
      <c r="AX121" s="158">
        <f t="shared" si="408"/>
        <v>269.91109227650003</v>
      </c>
      <c r="AY121" s="158">
        <f t="shared" si="409"/>
        <v>126.41811623636531</v>
      </c>
      <c r="AZ121" s="148" t="str">
        <f>Input!B121</f>
        <v>Hu1-13</v>
      </c>
      <c r="BA121" s="159">
        <f>Input!E121</f>
        <v>0</v>
      </c>
      <c r="BB121" s="148">
        <f t="shared" si="410"/>
        <v>10.749607270561402</v>
      </c>
      <c r="BC121" s="154">
        <f t="shared" si="411"/>
        <v>8.9269568058569089</v>
      </c>
      <c r="BD121" s="148">
        <f t="shared" si="412"/>
        <v>622307.6</v>
      </c>
      <c r="BE121" s="160">
        <f t="shared" si="413"/>
        <v>63209.058118182656</v>
      </c>
      <c r="BF121" s="161">
        <f t="shared" si="414"/>
        <v>20.312516668075055</v>
      </c>
      <c r="BG121" s="162"/>
      <c r="BH121" s="162"/>
      <c r="BI121" s="162"/>
      <c r="BJ121" s="162"/>
      <c r="BK121" s="162"/>
      <c r="BL121" s="162"/>
      <c r="BM121" s="166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</row>
    <row r="122" spans="1:109" ht="15" customHeight="1" x14ac:dyDescent="0.2">
      <c r="A122" s="9">
        <f>Input!A122</f>
        <v>10679</v>
      </c>
      <c r="B122" s="9" t="str">
        <f>Input!B122</f>
        <v>M5-14-44B-578.5</v>
      </c>
      <c r="C122" s="9">
        <f>Input!O122</f>
        <v>2.010281448115427</v>
      </c>
      <c r="D122" s="9">
        <f>C122*Input!P122/100</f>
        <v>6.49335836320833E-3</v>
      </c>
      <c r="E122" s="11">
        <f>Input!M122</f>
        <v>1.3627061468700432</v>
      </c>
      <c r="F122" s="12">
        <f>E122*Input!N122/100</f>
        <v>8.0600280344560345E-5</v>
      </c>
      <c r="G122" s="13">
        <f t="shared" si="389"/>
        <v>187.88992353044156</v>
      </c>
      <c r="H122" s="12">
        <f>G122*Input!L122/100</f>
        <v>9.0114042900185046E-3</v>
      </c>
      <c r="I122" s="9">
        <v>0.3</v>
      </c>
      <c r="J122" s="21">
        <f>(((C122*$G$4*0.000000001*Input!G122*(234/233))-(I122*0.000000000000001))/Input!F122)*1000000000000</f>
        <v>28.636327206457491</v>
      </c>
      <c r="K122" s="9">
        <f>J122*Input!P122/100</f>
        <v>9.2497463443210498E-2</v>
      </c>
      <c r="L122" s="14">
        <f t="shared" si="390"/>
        <v>0.39601958977379664</v>
      </c>
      <c r="M122" s="22">
        <f>L122*Input!P122/100</f>
        <v>1.2791726838362403E-3</v>
      </c>
      <c r="N122" s="9">
        <v>5.0000000000000001E-3</v>
      </c>
      <c r="O122" s="21">
        <f>(((G122*$D$4*0.000000001*Input!G122*(238/236))-(N122*0.000000001))/Input!F122)*1000000</f>
        <v>0.26960492200815112</v>
      </c>
      <c r="P122" s="9">
        <f>O122*Input!N122/100</f>
        <v>1.5946381650983077E-5</v>
      </c>
      <c r="Q122" s="23">
        <f t="shared" si="391"/>
        <v>0.20115201118761197</v>
      </c>
      <c r="R122" s="24">
        <f>Q122*Input!N122/100</f>
        <v>1.1897582271007275E-5</v>
      </c>
      <c r="S122" s="65">
        <f>Input!S122*$G$6/0.000000000155125</f>
        <v>1.9572287238462898</v>
      </c>
      <c r="T122" s="9">
        <f>S122*Input!T122/100</f>
        <v>1.3661667957469924E-3</v>
      </c>
      <c r="U122" s="9">
        <f>S122*1/((U121+U123)/2)</f>
        <v>1.9551545910755197</v>
      </c>
      <c r="V122" s="9">
        <f>U122*Input!T122/100</f>
        <v>1.3647190286634253E-3</v>
      </c>
      <c r="W122" s="3">
        <v>3.0000000000000001E-3</v>
      </c>
      <c r="X122" s="21">
        <f>((($L$4*0.000000001*Input!G122/Input!W122*(232/229))-(W122*0.000000001))/Input!F122)*1000000000</f>
        <v>4.3324324707752868E-2</v>
      </c>
      <c r="Y122" s="21">
        <f>X122*Input!X122/100</f>
        <v>1.1384294769354643E-4</v>
      </c>
      <c r="Z122" s="21">
        <f t="shared" si="392"/>
        <v>1.0578560457540547E-5</v>
      </c>
      <c r="AA122" s="21">
        <f>Z122*Input!X122/100</f>
        <v>2.7797190445885911E-8</v>
      </c>
      <c r="AB122" s="14">
        <v>0.05</v>
      </c>
      <c r="AC122" s="14">
        <v>0.9</v>
      </c>
      <c r="AD122" s="21">
        <f>(((Input!G122*$L$4*0.000000001*Input!U122*(230/229))-((AB122*0.000000000000001)+(Input!G122*AC122*0.000000000000001)))/Input!F122)*1000000000000</f>
        <v>9.1062947014249076</v>
      </c>
      <c r="AE122" s="21">
        <f>AD122*Input!V122/100</f>
        <v>1.8459235891648707E-2</v>
      </c>
      <c r="AF122" s="191">
        <f t="shared" si="393"/>
        <v>0.41514253174620747</v>
      </c>
      <c r="AG122" s="21">
        <f>AF122*Input!V122/100</f>
        <v>8.4152931279067925E-4</v>
      </c>
      <c r="AH122" s="9">
        <f t="shared" si="394"/>
        <v>39243.764159828388</v>
      </c>
      <c r="AI122" s="3">
        <f t="shared" si="395"/>
        <v>130.23867136071985</v>
      </c>
      <c r="AJ122" s="22">
        <f t="shared" si="396"/>
        <v>955.15459107551965</v>
      </c>
      <c r="AK122" s="3">
        <f t="shared" si="397"/>
        <v>1.3647190286634252</v>
      </c>
      <c r="AL122" s="3">
        <f t="shared" si="398"/>
        <v>2.0638249117927496</v>
      </c>
      <c r="AM122" s="3">
        <f t="shared" si="399"/>
        <v>4.1853296082017587E-3</v>
      </c>
      <c r="AN122" s="9">
        <f>AL122*1/((AN121+AN123)/2)</f>
        <v>2.067065573086782</v>
      </c>
      <c r="AO122" s="21">
        <f t="shared" si="400"/>
        <v>4.1919015008010608E-3</v>
      </c>
      <c r="AP122" s="58">
        <f t="shared" si="401"/>
        <v>278.72039999999998</v>
      </c>
      <c r="AQ122" s="58">
        <f t="shared" si="402"/>
        <v>2.0112999999999999</v>
      </c>
      <c r="AR122" s="58">
        <f t="shared" si="403"/>
        <v>0.72161922844542414</v>
      </c>
      <c r="AS122" s="67">
        <f t="shared" si="404"/>
        <v>5.2589881627750941E-5</v>
      </c>
      <c r="AT122" s="67">
        <f t="shared" si="405"/>
        <v>1.3822497377630378E-7</v>
      </c>
      <c r="AU122" s="58">
        <v>0.75</v>
      </c>
      <c r="AV122" s="58">
        <f t="shared" si="406"/>
        <v>0.375</v>
      </c>
      <c r="AW122" s="58">
        <f t="shared" si="407"/>
        <v>278.71899999999999</v>
      </c>
      <c r="AX122" s="57">
        <f t="shared" si="408"/>
        <v>2.0294017751000002</v>
      </c>
      <c r="AY122" s="47">
        <f t="shared" si="409"/>
        <v>2.0353459268616363</v>
      </c>
      <c r="AZ122" s="9" t="str">
        <f>Input!B122</f>
        <v>M5-14-44B-578.5</v>
      </c>
      <c r="BA122" s="48">
        <f>Input!E122</f>
        <v>578.5</v>
      </c>
      <c r="BB122" s="58">
        <f t="shared" si="410"/>
        <v>2099.8405926156183</v>
      </c>
      <c r="BC122" s="22">
        <f t="shared" si="411"/>
        <v>12.446350091097436</v>
      </c>
      <c r="BD122" s="9">
        <f t="shared" si="412"/>
        <v>278661</v>
      </c>
      <c r="BE122" s="49">
        <f t="shared" si="413"/>
        <v>1017.6729634308182</v>
      </c>
      <c r="BF122" s="89">
        <f t="shared" si="414"/>
        <v>0.73025015404821214</v>
      </c>
      <c r="BG122" s="85"/>
      <c r="BH122" s="85"/>
      <c r="BI122" s="85"/>
      <c r="BJ122" s="85"/>
      <c r="BK122" s="85"/>
      <c r="BL122" s="85"/>
      <c r="BM122" s="90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</row>
    <row r="123" spans="1:109" s="165" customFormat="1" ht="15" customHeight="1" x14ac:dyDescent="0.2">
      <c r="A123" s="148">
        <f>Input!A123</f>
        <v>10368</v>
      </c>
      <c r="B123" s="148" t="str">
        <f>Input!B123</f>
        <v>Hu1-13</v>
      </c>
      <c r="C123" s="148">
        <f>Input!O123</f>
        <v>2.3160580854899204</v>
      </c>
      <c r="D123" s="148">
        <f>C123*Input!P123/100</f>
        <v>2.4660093719062283E-2</v>
      </c>
      <c r="E123" s="149">
        <f>Input!M123</f>
        <v>3.0136929181373584</v>
      </c>
      <c r="F123" s="150">
        <f>E123*Input!N123/100</f>
        <v>4.3977121199214616E-4</v>
      </c>
      <c r="G123" s="151">
        <f t="shared" si="389"/>
        <v>415.52797955277896</v>
      </c>
      <c r="H123" s="150">
        <f>G123*Input!L123/100</f>
        <v>3.2093713057604688E-2</v>
      </c>
      <c r="I123" s="148">
        <v>0</v>
      </c>
      <c r="J123" s="152">
        <f>(((C123*$G$4*0.000000001*Input!G123*(234/233))-(I123*0.000000000000001))/Input!F123)*1000000000000</f>
        <v>758.69161275982924</v>
      </c>
      <c r="K123" s="148">
        <f>J123*Input!P123/100</f>
        <v>8.0781248068596092</v>
      </c>
      <c r="L123" s="153">
        <f t="shared" si="390"/>
        <v>10.492153518284104</v>
      </c>
      <c r="M123" s="154">
        <f>L123*Input!P123/100</f>
        <v>0.11171459416180564</v>
      </c>
      <c r="N123" s="148">
        <v>0</v>
      </c>
      <c r="O123" s="152">
        <f>(((G123*$D$4*0.000000001*Input!G123*(238/236))-(N123*0.000000001))/Input!F123)*1000000</f>
        <v>13.711758747578097</v>
      </c>
      <c r="P123" s="148">
        <f>O123*Input!N123/100</f>
        <v>2.0008796273421428E-3</v>
      </c>
      <c r="Q123" s="155">
        <f t="shared" si="391"/>
        <v>10.230331955554124</v>
      </c>
      <c r="R123" s="156">
        <f>Q123*Input!N123/100</f>
        <v>1.4928546488925864E-3</v>
      </c>
      <c r="S123" s="154">
        <f>Input!S123*$G$6/0.000000000155125</f>
        <v>1.0002704271211149</v>
      </c>
      <c r="T123" s="148">
        <f>S123*Input!T123/100</f>
        <v>1.492286057428228E-3</v>
      </c>
      <c r="U123" s="154">
        <f>S123</f>
        <v>1.0002704271211149</v>
      </c>
      <c r="V123" s="148">
        <f>U123*Input!T123/100</f>
        <v>1.492286057428228E-3</v>
      </c>
      <c r="W123" s="157">
        <v>0</v>
      </c>
      <c r="X123" s="152">
        <f>((($L$4*0.000000001*Input!G123/Input!W123*(232/229))-(W123*0.000000001))/Input!F123)*1000000000</f>
        <v>0.85513345000533103</v>
      </c>
      <c r="Y123" s="152">
        <f>X123*Input!X123/100</f>
        <v>4.605689551671472E-3</v>
      </c>
      <c r="Z123" s="152">
        <f t="shared" si="392"/>
        <v>2.0879912061336361E-4</v>
      </c>
      <c r="AA123" s="152">
        <f>Z123*Input!X123/100</f>
        <v>1.1245776062217717E-6</v>
      </c>
      <c r="AB123" s="153">
        <v>0</v>
      </c>
      <c r="AC123" s="153">
        <v>0.9</v>
      </c>
      <c r="AD123" s="152">
        <f>(((Input!G123*$L$4*0.000000001*Input!U123*(230/229))-((AB123*0.000000000000001)+(Input!G123*AC123*0.000000000000001)))/Input!F123)*1000000000000</f>
        <v>223.86428194129871</v>
      </c>
      <c r="AE123" s="152">
        <f>AD123*Input!V123/100</f>
        <v>0.4984987491963494</v>
      </c>
      <c r="AF123" s="152">
        <f t="shared" si="393"/>
        <v>10.205642121170914</v>
      </c>
      <c r="AG123" s="152">
        <f>AF123*Input!V123/100</f>
        <v>2.2725822038387144E-2</v>
      </c>
      <c r="AH123" s="148">
        <f t="shared" si="394"/>
        <v>48877.802220579521</v>
      </c>
      <c r="AI123" s="157">
        <f t="shared" si="395"/>
        <v>284.86511468932639</v>
      </c>
      <c r="AJ123" s="154">
        <f t="shared" si="396"/>
        <v>0.2704271211149134</v>
      </c>
      <c r="AK123" s="157">
        <f t="shared" si="397"/>
        <v>1.492286057428228</v>
      </c>
      <c r="AL123" s="157">
        <f t="shared" si="398"/>
        <v>0.99758660476605499</v>
      </c>
      <c r="AM123" s="157">
        <f t="shared" si="399"/>
        <v>2.2261805518660597E-3</v>
      </c>
      <c r="AN123" s="148">
        <f>AF123/Q123</f>
        <v>0.99758660476605499</v>
      </c>
      <c r="AO123" s="152">
        <f t="shared" si="400"/>
        <v>2.2261805518660597E-3</v>
      </c>
      <c r="AP123" s="148">
        <f t="shared" si="401"/>
        <v>641.96079999999995</v>
      </c>
      <c r="AQ123" s="148" t="e">
        <f t="shared" si="402"/>
        <v>#VALUE!</v>
      </c>
      <c r="AR123" s="148" t="e">
        <f t="shared" si="403"/>
        <v>#VALUE!</v>
      </c>
      <c r="AS123" s="156">
        <f t="shared" si="404"/>
        <v>2.0409808940755338E-5</v>
      </c>
      <c r="AT123" s="156">
        <f t="shared" si="405"/>
        <v>1.0996615666929162E-7</v>
      </c>
      <c r="AU123" s="148">
        <v>0.75</v>
      </c>
      <c r="AV123" s="148">
        <f t="shared" si="406"/>
        <v>0.375</v>
      </c>
      <c r="AW123" s="148">
        <f t="shared" si="407"/>
        <v>641.95920000000001</v>
      </c>
      <c r="AX123" s="158">
        <f t="shared" si="408"/>
        <v>277.39998504660002</v>
      </c>
      <c r="AY123" s="158">
        <f t="shared" si="409"/>
        <v>119.81648179102599</v>
      </c>
      <c r="AZ123" s="148" t="str">
        <f>Input!B123</f>
        <v>Hu1-13</v>
      </c>
      <c r="BA123" s="159">
        <f>Input!E123</f>
        <v>0</v>
      </c>
      <c r="BB123" s="148">
        <f t="shared" si="410"/>
        <v>1.6596664477669669</v>
      </c>
      <c r="BC123" s="154">
        <f t="shared" si="411"/>
        <v>9.1756927858687334</v>
      </c>
      <c r="BD123" s="148">
        <f t="shared" si="412"/>
        <v>641901.19999999995</v>
      </c>
      <c r="BE123" s="160">
        <f t="shared" si="413"/>
        <v>59908.240895512994</v>
      </c>
      <c r="BF123" s="161">
        <f t="shared" si="414"/>
        <v>18.664189529650169</v>
      </c>
      <c r="BG123" s="162"/>
      <c r="BH123" s="162"/>
      <c r="BI123" s="162"/>
      <c r="BJ123" s="162"/>
      <c r="BK123" s="162"/>
      <c r="BL123" s="162"/>
      <c r="BM123" s="166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</row>
    <row r="124" spans="1:109" ht="15" customHeight="1" x14ac:dyDescent="0.2">
      <c r="A124" s="9">
        <f>Input!A124</f>
        <v>10680</v>
      </c>
      <c r="B124" s="9" t="str">
        <f>Input!B124</f>
        <v>M5-14-44B628.5</v>
      </c>
      <c r="C124" s="9">
        <f>Input!O124</f>
        <v>2.3249458313865303</v>
      </c>
      <c r="D124" s="9">
        <f>C124*Input!P124/100</f>
        <v>5.5003201685532473E-3</v>
      </c>
      <c r="E124" s="11">
        <f>Input!M124</f>
        <v>1.5305312425674344</v>
      </c>
      <c r="F124" s="12">
        <f>E124*Input!N124/100</f>
        <v>8.2414180039895089E-5</v>
      </c>
      <c r="G124" s="13">
        <f t="shared" si="389"/>
        <v>211.02964772519786</v>
      </c>
      <c r="H124" s="12">
        <f>G124*Input!L124/100</f>
        <v>9.4730066933094246E-3</v>
      </c>
      <c r="I124" s="9">
        <v>0.3</v>
      </c>
      <c r="J124" s="21">
        <f>(((C124*$G$4*0.000000001*Input!G124*(234/233))-(I124*0.000000000000001))/Input!F124)*1000000000000</f>
        <v>31.199099977311352</v>
      </c>
      <c r="K124" s="9">
        <f>J124*Input!P124/100</f>
        <v>7.3810338515962123E-2</v>
      </c>
      <c r="L124" s="14">
        <f t="shared" si="390"/>
        <v>0.43146087433797581</v>
      </c>
      <c r="M124" s="22">
        <f>L124*Input!P124/100</f>
        <v>1.0207433295972728E-3</v>
      </c>
      <c r="N124" s="9">
        <v>5.0000000000000001E-3</v>
      </c>
      <c r="O124" s="21">
        <f>(((G124*$D$4*0.000000001*Input!G124*(238/236))-(N124*0.000000001))/Input!F124)*1000000</f>
        <v>0.28525801741689938</v>
      </c>
      <c r="P124" s="9">
        <f>O124*Input!N124/100</f>
        <v>1.5360225881951617E-5</v>
      </c>
      <c r="Q124" s="23">
        <f t="shared" si="391"/>
        <v>0.21283077283383331</v>
      </c>
      <c r="R124" s="24">
        <f>Q124*Input!N124/100</f>
        <v>1.1460251932482021E-5</v>
      </c>
      <c r="S124" s="65">
        <f>Input!S124*$G$6/0.000000000155125</f>
        <v>2.0095001287135426</v>
      </c>
      <c r="T124" s="9">
        <f>S124*Input!T124/100</f>
        <v>8.6953193741066308E-4</v>
      </c>
      <c r="U124" s="9">
        <f>S124*1/((U123+U125)/2)</f>
        <v>2.0083396717628403</v>
      </c>
      <c r="V124" s="9">
        <f>U124*Input!T124/100</f>
        <v>8.6902979542708846E-4</v>
      </c>
      <c r="W124" s="3">
        <v>3.0000000000000001E-3</v>
      </c>
      <c r="X124" s="21">
        <f>((($L$4*0.000000001*Input!G124/Input!W124*(232/229))-(W124*0.000000001))/Input!F124)*1000000000</f>
        <v>0.1152328689508036</v>
      </c>
      <c r="Y124" s="21">
        <f>X124*Input!X124/100</f>
        <v>1.8860183830205098E-4</v>
      </c>
      <c r="Z124" s="21">
        <f t="shared" si="392"/>
        <v>2.8136569447181337E-5</v>
      </c>
      <c r="AA124" s="21">
        <f>Z124*Input!X124/100</f>
        <v>4.605117246119485E-8</v>
      </c>
      <c r="AB124" s="14">
        <v>0.05</v>
      </c>
      <c r="AC124" s="14">
        <v>0.9</v>
      </c>
      <c r="AD124" s="21">
        <f>(((Input!G124*$L$4*0.000000001*Input!U124*(230/229))-((AB124*0.000000000000001)+(Input!G124*AC124*0.000000000000001)))/Input!F124)*1000000000000</f>
        <v>9.976259881960388</v>
      </c>
      <c r="AE124" s="21">
        <f>AD124*Input!V124/100</f>
        <v>1.697737902066258E-2</v>
      </c>
      <c r="AF124" s="191">
        <f t="shared" si="393"/>
        <v>0.45480295999064296</v>
      </c>
      <c r="AG124" s="21">
        <f>AF124*Input!V124/100</f>
        <v>7.7397364571893E-4</v>
      </c>
      <c r="AH124" s="9">
        <f t="shared" si="394"/>
        <v>16164.12266763403</v>
      </c>
      <c r="AI124" s="3">
        <f t="shared" si="395"/>
        <v>38.165272885340535</v>
      </c>
      <c r="AJ124" s="22">
        <f t="shared" si="396"/>
        <v>1008.3396717628403</v>
      </c>
      <c r="AK124" s="3">
        <f t="shared" si="397"/>
        <v>0.86902979542708847</v>
      </c>
      <c r="AL124" s="3">
        <f t="shared" si="398"/>
        <v>2.1369229361664179</v>
      </c>
      <c r="AM124" s="3">
        <f t="shared" si="399"/>
        <v>3.6383882994069213E-3</v>
      </c>
      <c r="AN124" s="9">
        <f>AL124*1/((AN123+AN125)/2)</f>
        <v>2.1387585651562655</v>
      </c>
      <c r="AO124" s="21">
        <f t="shared" si="400"/>
        <v>3.6415136957072178E-3</v>
      </c>
      <c r="AP124" s="58">
        <f t="shared" si="401"/>
        <v>282.2244</v>
      </c>
      <c r="AQ124" s="58">
        <f t="shared" si="402"/>
        <v>1.7033</v>
      </c>
      <c r="AR124" s="58">
        <f t="shared" si="403"/>
        <v>0.60352683892675474</v>
      </c>
      <c r="AS124" s="67">
        <f t="shared" si="404"/>
        <v>1.3220160352069406E-4</v>
      </c>
      <c r="AT124" s="67">
        <f t="shared" si="405"/>
        <v>2.1649166414138698E-7</v>
      </c>
      <c r="AU124" s="58">
        <v>0.75</v>
      </c>
      <c r="AV124" s="58">
        <f t="shared" si="406"/>
        <v>0.375</v>
      </c>
      <c r="AW124" s="58">
        <f t="shared" si="407"/>
        <v>282.22109999999998</v>
      </c>
      <c r="AX124" s="57">
        <f t="shared" si="408"/>
        <v>1.6812610776000001</v>
      </c>
      <c r="AY124" s="47">
        <f t="shared" si="409"/>
        <v>1.6935733278466523</v>
      </c>
      <c r="AZ124" s="9" t="str">
        <f>Input!B124</f>
        <v>M5-14-44B628.5</v>
      </c>
      <c r="BA124" s="48">
        <f>Input!E124</f>
        <v>628.5</v>
      </c>
      <c r="BB124" s="58">
        <f t="shared" si="410"/>
        <v>2238.814721805405</v>
      </c>
      <c r="BC124" s="22">
        <f t="shared" si="411"/>
        <v>10.888513462201686</v>
      </c>
      <c r="BD124" s="9">
        <f t="shared" si="412"/>
        <v>282163.09999999998</v>
      </c>
      <c r="BE124" s="49">
        <f t="shared" si="413"/>
        <v>846.78666392332616</v>
      </c>
      <c r="BF124" s="89">
        <f t="shared" si="414"/>
        <v>0.60008742360038014</v>
      </c>
      <c r="BG124" s="85"/>
      <c r="BH124" s="85"/>
      <c r="BI124" s="85"/>
      <c r="BJ124" s="85"/>
      <c r="BK124" s="85"/>
      <c r="BL124" s="85"/>
      <c r="BM124" s="90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</row>
    <row r="125" spans="1:109" s="165" customFormat="1" ht="15" customHeight="1" x14ac:dyDescent="0.2">
      <c r="A125" s="148">
        <f>Input!A125</f>
        <v>10368</v>
      </c>
      <c r="B125" s="148" t="str">
        <f>Input!B125</f>
        <v>Hu1-13</v>
      </c>
      <c r="C125" s="148">
        <f>Input!O125</f>
        <v>2.3062651879318374</v>
      </c>
      <c r="D125" s="148">
        <f>C125*Input!P125/100</f>
        <v>1.2353361596799587E-2</v>
      </c>
      <c r="E125" s="149">
        <f>Input!M125</f>
        <v>3.0132083572394786</v>
      </c>
      <c r="F125" s="150">
        <f>E125*Input!N125/100</f>
        <v>2.2334194577936637E-4</v>
      </c>
      <c r="G125" s="151">
        <f t="shared" si="389"/>
        <v>415.46116829617927</v>
      </c>
      <c r="H125" s="150">
        <f>G125*Input!L125/100</f>
        <v>2.2633658774432325E-2</v>
      </c>
      <c r="I125" s="148">
        <v>0</v>
      </c>
      <c r="J125" s="152">
        <f>(((C125*$G$4*0.000000001*Input!G125*(234/233))-(I125*0.000000000000001))/Input!F125)*1000000000000</f>
        <v>755.48366677242893</v>
      </c>
      <c r="K125" s="148">
        <f>J125*Input!P125/100</f>
        <v>4.0466998179359823</v>
      </c>
      <c r="L125" s="153">
        <f t="shared" si="390"/>
        <v>10.44778995710576</v>
      </c>
      <c r="M125" s="154">
        <f>L125*Input!P125/100</f>
        <v>5.5962916971954602E-2</v>
      </c>
      <c r="N125" s="148">
        <v>0</v>
      </c>
      <c r="O125" s="152">
        <f>(((G125*$D$4*0.000000001*Input!G125*(238/236))-(N125*0.000000001))/Input!F125)*1000000</f>
        <v>13.709554082965372</v>
      </c>
      <c r="P125" s="148">
        <f>O125*Input!N125/100</f>
        <v>1.0161655357487757E-3</v>
      </c>
      <c r="Q125" s="155">
        <f t="shared" si="391"/>
        <v>10.228687057094776</v>
      </c>
      <c r="R125" s="156">
        <f>Q125*Input!N125/100</f>
        <v>7.5816027279065608E-4</v>
      </c>
      <c r="S125" s="154">
        <f>Input!S125*$G$6/0.000000000155125</f>
        <v>1.0008852110082496</v>
      </c>
      <c r="T125" s="148">
        <f>S125*Input!T125/100</f>
        <v>7.4388390885605517E-4</v>
      </c>
      <c r="U125" s="154">
        <f>S125</f>
        <v>1.0008852110082496</v>
      </c>
      <c r="V125" s="148">
        <f>U125*Input!T125/100</f>
        <v>7.4388390885605517E-4</v>
      </c>
      <c r="W125" s="157">
        <v>0</v>
      </c>
      <c r="X125" s="152">
        <f>((($L$4*0.000000001*Input!G125/Input!W125*(232/229))-(W125*0.000000001))/Input!F125)*1000000000</f>
        <v>0.85542862369692818</v>
      </c>
      <c r="Y125" s="152">
        <f>X125*Input!X125/100</f>
        <v>2.7890807215635006E-3</v>
      </c>
      <c r="Z125" s="152">
        <f t="shared" si="392"/>
        <v>2.0887119358306593E-4</v>
      </c>
      <c r="AA125" s="152">
        <f>Z125*Input!X125/100</f>
        <v>6.8101370842002975E-7</v>
      </c>
      <c r="AB125" s="153">
        <v>0</v>
      </c>
      <c r="AC125" s="153">
        <v>0.9</v>
      </c>
      <c r="AD125" s="152">
        <f>(((Input!G125*$L$4*0.000000001*Input!U125*(230/229))-((AB125*0.000000000000001)+(Input!G125*AC125*0.000000000000001)))/Input!F125)*1000000000000</f>
        <v>224.5261345170168</v>
      </c>
      <c r="AE125" s="152">
        <f>AD125*Input!V125/100</f>
        <v>0.50894010657997169</v>
      </c>
      <c r="AF125" s="152">
        <f t="shared" si="393"/>
        <v>10.235815002999937</v>
      </c>
      <c r="AG125" s="152">
        <f>AF125*Input!V125/100</f>
        <v>2.3201828106851591E-2</v>
      </c>
      <c r="AH125" s="148">
        <f t="shared" si="394"/>
        <v>49005.393359468966</v>
      </c>
      <c r="AI125" s="157">
        <f t="shared" si="395"/>
        <v>194.59884991078334</v>
      </c>
      <c r="AJ125" s="154">
        <f t="shared" si="396"/>
        <v>0.88521100824956456</v>
      </c>
      <c r="AK125" s="157">
        <f t="shared" si="397"/>
        <v>0.74388390885605515</v>
      </c>
      <c r="AL125" s="157">
        <f t="shared" si="398"/>
        <v>1.0006968583421678</v>
      </c>
      <c r="AM125" s="157">
        <f t="shared" si="399"/>
        <v>2.2695218886950152E-3</v>
      </c>
      <c r="AN125" s="148">
        <f>AF125/Q125</f>
        <v>1.0006968583421678</v>
      </c>
      <c r="AO125" s="152">
        <f t="shared" si="400"/>
        <v>2.2695218886950152E-3</v>
      </c>
      <c r="AP125" s="148">
        <f t="shared" si="401"/>
        <v>814.52189999999996</v>
      </c>
      <c r="AQ125" s="148" t="e">
        <f t="shared" si="402"/>
        <v>#VALUE!</v>
      </c>
      <c r="AR125" s="148" t="e">
        <f t="shared" si="403"/>
        <v>#VALUE!</v>
      </c>
      <c r="AS125" s="156">
        <f t="shared" si="404"/>
        <v>2.0420137249011802E-5</v>
      </c>
      <c r="AT125" s="156">
        <f t="shared" si="405"/>
        <v>6.6596001805070181E-8</v>
      </c>
      <c r="AU125" s="148">
        <v>0.75</v>
      </c>
      <c r="AV125" s="148">
        <f t="shared" si="406"/>
        <v>0.375</v>
      </c>
      <c r="AW125" s="148">
        <f t="shared" si="407"/>
        <v>814.52030000000002</v>
      </c>
      <c r="AX125" s="158">
        <f t="shared" si="408"/>
        <v>357.81871198440001</v>
      </c>
      <c r="AY125" s="158">
        <f t="shared" si="409"/>
        <v>471.36365099136964</v>
      </c>
      <c r="AZ125" s="148" t="str">
        <f>Input!B125</f>
        <v>Hu1-13</v>
      </c>
      <c r="BA125" s="159">
        <f>Input!E125</f>
        <v>0</v>
      </c>
      <c r="BB125" s="148">
        <f t="shared" si="410"/>
        <v>8.8476287821360344</v>
      </c>
      <c r="BC125" s="154">
        <f t="shared" si="411"/>
        <v>13.936010041252588</v>
      </c>
      <c r="BD125" s="148">
        <f t="shared" si="412"/>
        <v>814462.3</v>
      </c>
      <c r="BE125" s="160">
        <f t="shared" si="413"/>
        <v>235681.82549568481</v>
      </c>
      <c r="BF125" s="161">
        <f t="shared" si="414"/>
        <v>57.870092493872725</v>
      </c>
      <c r="BG125" s="162"/>
      <c r="BH125" s="162"/>
      <c r="BI125" s="162"/>
      <c r="BJ125" s="162"/>
      <c r="BK125" s="162"/>
      <c r="BL125" s="162"/>
      <c r="BM125" s="166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</row>
    <row r="126" spans="1:109" ht="15" customHeight="1" x14ac:dyDescent="0.2">
      <c r="A126" s="9">
        <f>Input!A126</f>
        <v>10681</v>
      </c>
      <c r="B126" s="9" t="str">
        <f>Input!B126</f>
        <v>M5-14-42-87.0</v>
      </c>
      <c r="C126" s="9">
        <f>Input!O126</f>
        <v>4.01139737837119</v>
      </c>
      <c r="D126" s="9">
        <f>C126*Input!P126/100</f>
        <v>9.0153629388498111E-3</v>
      </c>
      <c r="E126" s="11">
        <f>Input!M126</f>
        <v>4.7292205375010941</v>
      </c>
      <c r="F126" s="12">
        <f>E126*Input!N126/100</f>
        <v>2.494746985672485E-4</v>
      </c>
      <c r="G126" s="13">
        <f t="shared" ref="G126:G127" si="415">E126*137.88</f>
        <v>652.06492771065086</v>
      </c>
      <c r="H126" s="12">
        <f>G126*Input!L126/100</f>
        <v>2.1089659627638171E-2</v>
      </c>
      <c r="I126" s="9">
        <v>0.3</v>
      </c>
      <c r="J126" s="21">
        <f>(((C126*$G$4*0.000000001*Input!G126*(234/233))-(I126*0.000000000000001))/Input!F126)*1000000000000</f>
        <v>64.903837827208108</v>
      </c>
      <c r="K126" s="9">
        <f>J126*Input!P126/100</f>
        <v>0.14586728736760568</v>
      </c>
      <c r="L126" s="14">
        <f t="shared" ref="L126:L127" si="416">(J126/234)*602200000000*0.0000028263/(365.2425*24*60)</f>
        <v>0.89757289912792715</v>
      </c>
      <c r="M126" s="22">
        <f>L126*Input!P126/100</f>
        <v>2.0172385546603695E-3</v>
      </c>
      <c r="N126" s="9">
        <v>5.0000000000000001E-3</v>
      </c>
      <c r="O126" s="21">
        <f>(((G126*$D$4*0.000000001*Input!G126*(238/236))-(N126*0.000000001))/Input!F126)*1000000</f>
        <v>1.0627777084148347</v>
      </c>
      <c r="P126" s="9">
        <f>O126*Input!N126/100</f>
        <v>5.6063392761733871E-5</v>
      </c>
      <c r="Q126" s="23">
        <f t="shared" ref="Q126:Q127" si="417">(O126/238.05)*602200000000000000*0.00000000015512/(365.2425*24*60)</f>
        <v>0.79293757658675879</v>
      </c>
      <c r="R126" s="24">
        <f>Q126*Input!N126/100</f>
        <v>4.18288513578503E-5</v>
      </c>
      <c r="S126" s="65">
        <f>Input!S126*$G$6/0.000000000155125</f>
        <v>1.1217132417262126</v>
      </c>
      <c r="T126" s="9">
        <f>S126*Input!T126/100</f>
        <v>3.8548520334568813E-4</v>
      </c>
      <c r="U126" s="9">
        <f>S126*1/((U125+U127)/2)</f>
        <v>1.1207211670119952</v>
      </c>
      <c r="V126" s="9">
        <f>U126*Input!T126/100</f>
        <v>3.8514426939865217E-4</v>
      </c>
      <c r="W126" s="3">
        <v>3.0000000000000001E-3</v>
      </c>
      <c r="X126" s="21">
        <f>((($L$4*0.000000001*Input!G126/Input!W126*(232/229))-(W126*0.000000001))/Input!F126)*1000000000</f>
        <v>0.10711177150569887</v>
      </c>
      <c r="Y126" s="21">
        <f>X126*Input!X126/100</f>
        <v>1.6433667934976932E-4</v>
      </c>
      <c r="Z126" s="21">
        <f t="shared" ref="Z126:Z127" si="418">(X126/232)*6.022E+23*0.000000001*0.000000000049475/(365.2425*24*60)</f>
        <v>2.6153629819521198E-5</v>
      </c>
      <c r="AA126" s="21">
        <f>Z126*Input!X126/100</f>
        <v>4.0126314942466858E-8</v>
      </c>
      <c r="AB126" s="14">
        <v>0.05</v>
      </c>
      <c r="AC126" s="14">
        <v>0.9</v>
      </c>
      <c r="AD126" s="21">
        <f>(((Input!G126*$L$4*0.000000001*Input!U126*(230/229))-((AB126*0.000000000000001)+(Input!G126*AC126*0.000000000000001)))/Input!F126)*1000000000000</f>
        <v>17.117168017477344</v>
      </c>
      <c r="AE126" s="21">
        <f>AD126*Input!V126/100</f>
        <v>2.5297376732851085E-2</v>
      </c>
      <c r="AF126" s="191">
        <f t="shared" ref="AF126:AF127" si="419">(AD126/230)*602200000000*$D$6/(365.2425*24*60)</f>
        <v>0.78034641971216168</v>
      </c>
      <c r="AG126" s="21">
        <f>AF126*Input!V126/100</f>
        <v>1.1532700585420433E-3</v>
      </c>
      <c r="AH126" s="9">
        <f t="shared" ref="AH126:AH127" si="420">AF126/Z126</f>
        <v>29837.021671451024</v>
      </c>
      <c r="AI126" s="3">
        <f t="shared" ref="AI126:AI127" si="421">AH126*SQRT((AG126/AF126)^2+(AA126/Z126)^2)</f>
        <v>63.56132594731352</v>
      </c>
      <c r="AJ126" s="22">
        <f t="shared" ref="AJ126:AJ127" si="422">(U126-1)*1000</f>
        <v>120.72116701199521</v>
      </c>
      <c r="AK126" s="3">
        <f t="shared" ref="AK126:AK127" si="423">V126*1000</f>
        <v>0.38514426939865215</v>
      </c>
      <c r="AL126" s="3">
        <f t="shared" ref="AL126:AL127" si="424">AF126/Q126</f>
        <v>0.98412087250449598</v>
      </c>
      <c r="AM126" s="3">
        <f t="shared" ref="AM126:AM127" si="425">AL126*SQRT((R126/Q126)^2+(AG126/AF126)^2)</f>
        <v>1.4553535121312451E-3</v>
      </c>
      <c r="AN126" s="9">
        <f>AL126*1/((AN125+AN127)/2)</f>
        <v>0.98343555723245413</v>
      </c>
      <c r="AO126" s="21">
        <f t="shared" ref="AO126:AO127" si="426">AN126*SQRT((R126/Q126)^2+(AG126/AF126)^2)</f>
        <v>1.4543400431398345E-3</v>
      </c>
      <c r="AP126" s="58">
        <f t="shared" ref="AP126:AP127" si="427">ThU_Alter_Kombi(AN126,U126)</f>
        <v>210.7227</v>
      </c>
      <c r="AQ126" s="58">
        <f t="shared" ref="AQ126:AQ127" si="428">Montealter(AN126,AO126,U126,V126)</f>
        <v>0.91410000000000002</v>
      </c>
      <c r="AR126" s="58">
        <f t="shared" ref="AR126:AR127" si="429">(AQ126/AP126)*100</f>
        <v>0.43379284718732247</v>
      </c>
      <c r="AS126" s="67">
        <f t="shared" ref="AS126:AS127" si="430">Z126/Q126</f>
        <v>3.2983214053369579E-5</v>
      </c>
      <c r="AT126" s="67">
        <f t="shared" ref="AT126:AT127" si="431">AS126*SQRT((Y126/X126)^2+(P126/O126)^2)</f>
        <v>5.0634535616678066E-8</v>
      </c>
      <c r="AU126" s="58">
        <v>0.75</v>
      </c>
      <c r="AV126" s="58">
        <f t="shared" ref="AV126:AV127" si="432">AU126/2</f>
        <v>0.375</v>
      </c>
      <c r="AW126" s="58">
        <f t="shared" ref="AW126:AW127" si="433">marincorr_age(AN126,U126,AS126,AU126)</f>
        <v>210.72049999999999</v>
      </c>
      <c r="AX126" s="57">
        <f t="shared" ref="AX126:AX127" si="434">marincorr_age_error(AN126, AO126, U126, V126, AS126, AT126, AU126, AV126)</f>
        <v>0.90782557360000005</v>
      </c>
      <c r="AY126" s="47">
        <f t="shared" ref="AY126:AY127" si="435">SQRT(((AU126*EXP(-0.0000091577*AW126*1000))/(0.0000091577*(EXP(-0.0000091577*AW126*1000)+(AJ126/1000)*EXP(-(0.0000091577-0.0000028263)*AW126*1000)-AS126*AU126*EXP(-0.0000091577*AW126*1000))))^2*AT126^2+((AS126*EXP(-0.0000091577*AW126*1000))/(0.0000091577*(EXP(-0.0000091577*AW126*1000)+(AJ126/1000)*EXP(-(0.0000091577-0.0000028263)*AW126*1000)-AS126*AU126*EXP(-0.0000091577*AW126*1000))))^2*AV126^2+((0.0000091577/(0.0000091577-0.0000028263))*(EXP(-(0.0000091577-0.0000028263)*AW126*1000)-1)/(0.0000091577*(EXP(-0.0000091577*AW126*1000)+(AJ126/1000)*EXP(-(0.0000091577-0.0000028263)*AW126*1000)-AS126*AU126*EXP(-0.0000091577*AW126*1000))))^2*T126^2+(1/(0.0000091577*(EXP(-0.0000091577*AW126*1000)+(AJ126/1000)*EXP(-(0.0000091577-0.0000028263)*AW126*1000)-AS126*AU126*EXP(-0.0000091577*AW126*1000))))^2*AO126^2)/1000</f>
        <v>0.93242502567291463</v>
      </c>
      <c r="AZ126" s="9" t="str">
        <f>Input!B126</f>
        <v>M5-14-42-87.0</v>
      </c>
      <c r="BA126" s="48">
        <f>Input!E126</f>
        <v>87</v>
      </c>
      <c r="BB126" s="58">
        <f t="shared" ref="BB126:BB127" si="436">((U126-1)*EXP(0.0000028263*AW126*1000))*1000</f>
        <v>218.99367117622884</v>
      </c>
      <c r="BC126" s="22">
        <f t="shared" ref="BC126:BC127" si="437">SQRT((EXP(0.0000028263*AW126*1000)*V126)^2+((U126-1)*0.0000028263*EXP(0.0000028263*AW126*1000)*AY126*1000)^2)*1000</f>
        <v>0.90620221274756618</v>
      </c>
      <c r="BD126" s="9">
        <f t="shared" ref="BD126:BD127" si="438">AW126*1000-58</f>
        <v>210662.5</v>
      </c>
      <c r="BE126" s="49">
        <f t="shared" ref="BE126:BE127" si="439">AY126/2*1000</f>
        <v>466.21251283645734</v>
      </c>
      <c r="BF126" s="89">
        <f t="shared" ref="BF126:BF127" si="440">AY126/AW126*100</f>
        <v>0.44249374202933012</v>
      </c>
      <c r="BG126" s="85"/>
      <c r="BH126" s="85"/>
      <c r="BI126" s="85"/>
      <c r="BJ126" s="85"/>
      <c r="BK126" s="85"/>
      <c r="BL126" s="85"/>
      <c r="BM126" s="90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</row>
    <row r="127" spans="1:109" s="165" customFormat="1" ht="15" customHeight="1" x14ac:dyDescent="0.2">
      <c r="A127" s="148">
        <f>Input!A127</f>
        <v>10368</v>
      </c>
      <c r="B127" s="148" t="str">
        <f>Input!B127</f>
        <v>Hu1-13</v>
      </c>
      <c r="C127" s="148">
        <f>Input!O127</f>
        <v>2.3062651879318374</v>
      </c>
      <c r="D127" s="148">
        <f>C127*Input!P127/100</f>
        <v>1.2353361596799587E-2</v>
      </c>
      <c r="E127" s="149">
        <f>Input!M127</f>
        <v>3.0132083572394786</v>
      </c>
      <c r="F127" s="150">
        <f>E127*Input!N127/100</f>
        <v>2.2334194577936637E-4</v>
      </c>
      <c r="G127" s="151">
        <f t="shared" si="415"/>
        <v>415.46116829617927</v>
      </c>
      <c r="H127" s="150">
        <f>G127*Input!L127/100</f>
        <v>2.2633658774432325E-2</v>
      </c>
      <c r="I127" s="148">
        <v>0</v>
      </c>
      <c r="J127" s="152">
        <f>(((C127*$G$4*0.000000001*Input!G127*(234/233))-(I127*0.000000000000001))/Input!F127)*1000000000000</f>
        <v>755.48366677242893</v>
      </c>
      <c r="K127" s="148">
        <f>J127*Input!P127/100</f>
        <v>4.0466998179359823</v>
      </c>
      <c r="L127" s="153">
        <f t="shared" si="416"/>
        <v>10.44778995710576</v>
      </c>
      <c r="M127" s="154">
        <f>L127*Input!P127/100</f>
        <v>5.5962916971954602E-2</v>
      </c>
      <c r="N127" s="148">
        <v>0</v>
      </c>
      <c r="O127" s="152">
        <f>(((G127*$D$4*0.000000001*Input!G127*(238/236))-(N127*0.000000001))/Input!F127)*1000000</f>
        <v>13.709554082965372</v>
      </c>
      <c r="P127" s="148">
        <f>O127*Input!N127/100</f>
        <v>1.0161655357487757E-3</v>
      </c>
      <c r="Q127" s="155">
        <f t="shared" si="417"/>
        <v>10.228687057094776</v>
      </c>
      <c r="R127" s="156">
        <f>Q127*Input!N127/100</f>
        <v>7.5816027279065608E-4</v>
      </c>
      <c r="S127" s="154">
        <f>Input!S127*$G$6/0.000000000155125</f>
        <v>1.0008852110082496</v>
      </c>
      <c r="T127" s="148">
        <f>S127*Input!T127/100</f>
        <v>7.4388390885605517E-4</v>
      </c>
      <c r="U127" s="154">
        <f>S127</f>
        <v>1.0008852110082496</v>
      </c>
      <c r="V127" s="148">
        <f>U127*Input!T127/100</f>
        <v>7.4388390885605517E-4</v>
      </c>
      <c r="W127" s="157">
        <v>0</v>
      </c>
      <c r="X127" s="152">
        <f>((($L$4*0.000000001*Input!G127/Input!W127*(232/229))-(W127*0.000000001))/Input!F127)*1000000000</f>
        <v>0.85542862369692818</v>
      </c>
      <c r="Y127" s="152">
        <f>X127*Input!X127/100</f>
        <v>2.7890807215635006E-3</v>
      </c>
      <c r="Z127" s="152">
        <f t="shared" si="418"/>
        <v>2.0887119358306593E-4</v>
      </c>
      <c r="AA127" s="152">
        <f>Z127*Input!X127/100</f>
        <v>6.8101370842002975E-7</v>
      </c>
      <c r="AB127" s="153">
        <v>0</v>
      </c>
      <c r="AC127" s="153">
        <v>0.9</v>
      </c>
      <c r="AD127" s="152">
        <f>(((Input!G127*$L$4*0.000000001*Input!U127*(230/229))-((AB127*0.000000000000001)+(Input!G127*AC127*0.000000000000001)))/Input!F127)*1000000000000</f>
        <v>224.5261345170168</v>
      </c>
      <c r="AE127" s="152">
        <f>AD127*Input!V127/100</f>
        <v>0.50894010657997169</v>
      </c>
      <c r="AF127" s="152">
        <f t="shared" si="419"/>
        <v>10.235815002999937</v>
      </c>
      <c r="AG127" s="152">
        <f>AF127*Input!V127/100</f>
        <v>2.3201828106851591E-2</v>
      </c>
      <c r="AH127" s="148">
        <f t="shared" si="420"/>
        <v>49005.393359468966</v>
      </c>
      <c r="AI127" s="157">
        <f t="shared" si="421"/>
        <v>194.59884991078334</v>
      </c>
      <c r="AJ127" s="154">
        <f t="shared" si="422"/>
        <v>0.88521100824956456</v>
      </c>
      <c r="AK127" s="157">
        <f t="shared" si="423"/>
        <v>0.74388390885605515</v>
      </c>
      <c r="AL127" s="157">
        <f t="shared" si="424"/>
        <v>1.0006968583421678</v>
      </c>
      <c r="AM127" s="157">
        <f t="shared" si="425"/>
        <v>2.2695218886950152E-3</v>
      </c>
      <c r="AN127" s="148">
        <f>AF127/Q127</f>
        <v>1.0006968583421678</v>
      </c>
      <c r="AO127" s="152">
        <f t="shared" si="426"/>
        <v>2.2695218886950152E-3</v>
      </c>
      <c r="AP127" s="148">
        <f t="shared" si="427"/>
        <v>814.52189999999996</v>
      </c>
      <c r="AQ127" s="148" t="e">
        <f t="shared" si="428"/>
        <v>#VALUE!</v>
      </c>
      <c r="AR127" s="148" t="e">
        <f t="shared" si="429"/>
        <v>#VALUE!</v>
      </c>
      <c r="AS127" s="156">
        <f t="shared" si="430"/>
        <v>2.0420137249011802E-5</v>
      </c>
      <c r="AT127" s="156">
        <f t="shared" si="431"/>
        <v>6.6596001805070181E-8</v>
      </c>
      <c r="AU127" s="148">
        <v>0.75</v>
      </c>
      <c r="AV127" s="148">
        <f t="shared" si="432"/>
        <v>0.375</v>
      </c>
      <c r="AW127" s="148">
        <f t="shared" si="433"/>
        <v>814.52030000000002</v>
      </c>
      <c r="AX127" s="158">
        <f t="shared" si="434"/>
        <v>356.10980712089997</v>
      </c>
      <c r="AY127" s="158">
        <f t="shared" si="435"/>
        <v>471.36365099136964</v>
      </c>
      <c r="AZ127" s="148" t="str">
        <f>Input!B127</f>
        <v>Hu1-13</v>
      </c>
      <c r="BA127" s="159">
        <f>Input!E127</f>
        <v>0</v>
      </c>
      <c r="BB127" s="148">
        <f t="shared" si="436"/>
        <v>8.8476287821360344</v>
      </c>
      <c r="BC127" s="154">
        <f t="shared" si="437"/>
        <v>13.936010041252588</v>
      </c>
      <c r="BD127" s="148">
        <f t="shared" si="438"/>
        <v>814462.3</v>
      </c>
      <c r="BE127" s="160">
        <f t="shared" si="439"/>
        <v>235681.82549568481</v>
      </c>
      <c r="BF127" s="161">
        <f t="shared" si="440"/>
        <v>57.870092493872725</v>
      </c>
      <c r="BG127" s="162"/>
      <c r="BH127" s="162"/>
      <c r="BI127" s="162"/>
      <c r="BJ127" s="162"/>
      <c r="BK127" s="162"/>
      <c r="BL127" s="162"/>
      <c r="BM127" s="166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</row>
    <row r="128" spans="1:109" s="76" customFormat="1" ht="15" customHeight="1" x14ac:dyDescent="0.2">
      <c r="A128" s="58"/>
      <c r="B128" s="58"/>
      <c r="C128" s="58"/>
      <c r="D128" s="58"/>
      <c r="E128" s="60"/>
      <c r="F128" s="61"/>
      <c r="G128" s="59"/>
      <c r="H128" s="61"/>
      <c r="I128" s="58"/>
      <c r="J128" s="63"/>
      <c r="K128" s="58"/>
      <c r="L128" s="64"/>
      <c r="M128" s="65"/>
      <c r="N128" s="58"/>
      <c r="O128" s="63"/>
      <c r="P128" s="58"/>
      <c r="Q128" s="66"/>
      <c r="R128" s="67"/>
      <c r="S128" s="65"/>
      <c r="T128" s="58"/>
      <c r="U128" s="58"/>
      <c r="V128" s="58"/>
      <c r="W128" s="68"/>
      <c r="X128" s="63"/>
      <c r="Y128" s="63"/>
      <c r="Z128" s="63"/>
      <c r="AA128" s="63"/>
      <c r="AB128" s="64"/>
      <c r="AC128" s="64"/>
      <c r="AD128" s="63"/>
      <c r="AE128" s="63"/>
      <c r="AF128" s="63"/>
      <c r="AG128" s="63"/>
      <c r="AH128" s="58"/>
      <c r="AI128" s="68"/>
      <c r="AJ128" s="65"/>
      <c r="AK128" s="68"/>
      <c r="AL128" s="68"/>
      <c r="AM128" s="68"/>
      <c r="AN128" s="58"/>
      <c r="AO128" s="63"/>
      <c r="AP128" s="58"/>
      <c r="AQ128" s="58"/>
      <c r="AR128" s="58"/>
      <c r="AS128" s="67"/>
      <c r="AT128" s="67"/>
      <c r="AU128" s="58"/>
      <c r="AV128" s="58"/>
      <c r="AW128" s="58"/>
      <c r="AX128" s="57"/>
      <c r="AY128" s="57"/>
      <c r="AZ128" s="58"/>
      <c r="BA128" s="69"/>
      <c r="BB128" s="58"/>
      <c r="BC128" s="65"/>
      <c r="BD128" s="58"/>
      <c r="BE128" s="62"/>
      <c r="BF128" s="74"/>
      <c r="BG128" s="75"/>
      <c r="BH128" s="75"/>
      <c r="BI128" s="75"/>
      <c r="BJ128" s="75"/>
      <c r="BK128" s="75"/>
      <c r="BL128" s="75"/>
      <c r="BM128" s="103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</row>
    <row r="129" spans="1:109" s="165" customFormat="1" ht="15" customHeight="1" x14ac:dyDescent="0.2">
      <c r="A129" s="148">
        <f>Input!A129</f>
        <v>10368</v>
      </c>
      <c r="B129" s="148" t="str">
        <f>Input!B129</f>
        <v>Hu1-13</v>
      </c>
      <c r="C129" s="148">
        <f>Input!O129</f>
        <v>2.3083234832239974</v>
      </c>
      <c r="D129" s="148">
        <f>C129*Input!P129/100</f>
        <v>1.2044182409893084E-2</v>
      </c>
      <c r="E129" s="149">
        <f>Input!M129</f>
        <v>3.0138498737563486</v>
      </c>
      <c r="F129" s="150">
        <f>E129*Input!N129/100</f>
        <v>2.6503490616612996E-4</v>
      </c>
      <c r="G129" s="151">
        <f t="shared" ref="G129:G137" si="441">E129*137.88</f>
        <v>415.54962059352533</v>
      </c>
      <c r="H129" s="150">
        <f>G129*Input!L129/100</f>
        <v>1.6847154420759961E-2</v>
      </c>
      <c r="I129" s="148">
        <v>0</v>
      </c>
      <c r="J129" s="152">
        <f>(((C129*$G$4*0.000000001*Input!G129*(234/233))-(I129*0.000000000000001))/Input!F129)*1000000000000</f>
        <v>756.15792074927333</v>
      </c>
      <c r="K129" s="148">
        <f>J129*Input!P129/100</f>
        <v>3.9454192596393396</v>
      </c>
      <c r="L129" s="153">
        <f t="shared" ref="L129:L137" si="442">(J129/234)*602200000000*0.0000028263/(365.2425*24*60)</f>
        <v>10.4571143994963</v>
      </c>
      <c r="M129" s="154">
        <f>L129*Input!P129/100</f>
        <v>5.456228047064892E-2</v>
      </c>
      <c r="N129" s="148">
        <v>0</v>
      </c>
      <c r="O129" s="152">
        <f>(((G129*$D$4*0.000000001*Input!G129*(238/236))-(N129*0.000000001))/Input!F129)*1000000</f>
        <v>13.712472867310971</v>
      </c>
      <c r="P129" s="148">
        <f>O129*Input!N129/100</f>
        <v>1.2058609791216084E-3</v>
      </c>
      <c r="Q129" s="155">
        <f t="shared" ref="Q129:Q137" si="443">(O129/238.05)*602200000000000000*0.00000000015512/(365.2425*24*60)</f>
        <v>10.23086475970112</v>
      </c>
      <c r="R129" s="156">
        <f>Q129*Input!N129/100</f>
        <v>8.9969188750805163E-4</v>
      </c>
      <c r="S129" s="154">
        <f>Input!S129*$G$6/0.000000000155125</f>
        <v>0.9993170529499118</v>
      </c>
      <c r="T129" s="148">
        <f>S129*Input!T129/100</f>
        <v>9.5078811566269735E-4</v>
      </c>
      <c r="U129" s="154">
        <f>S129</f>
        <v>0.9993170529499118</v>
      </c>
      <c r="V129" s="148">
        <f>U129*Input!T129/100</f>
        <v>9.5078811566269735E-4</v>
      </c>
      <c r="W129" s="157">
        <v>0</v>
      </c>
      <c r="X129" s="152">
        <f>((($L$4*0.000000001*Input!G129/Input!W129*(232/229))-(W129*0.000000001))/Input!F129)*1000000000</f>
        <v>0.85446034438831164</v>
      </c>
      <c r="Y129" s="152">
        <f>X129*Input!X129/100</f>
        <v>2.8923524904206546E-3</v>
      </c>
      <c r="Z129" s="152">
        <f t="shared" ref="Z129:Z137" si="444">(X129/232)*6.022E+23*0.000000001*0.000000000049475/(365.2425*24*60)</f>
        <v>2.0863476748121483E-4</v>
      </c>
      <c r="AA129" s="152">
        <f>Z129*Input!X129/100</f>
        <v>7.0622971946652291E-7</v>
      </c>
      <c r="AB129" s="153">
        <v>0</v>
      </c>
      <c r="AC129" s="153">
        <v>0.9</v>
      </c>
      <c r="AD129" s="152">
        <f>(((Input!G129*$L$4*0.000000001*Input!U129*(230/229))-((AB129*0.000000000000001)+(Input!G129*AC129*0.000000000000001)))/Input!F129)*1000000000000</f>
        <v>223.81048394942047</v>
      </c>
      <c r="AE129" s="152">
        <f>AD129*Input!V129/100</f>
        <v>0.51130181601121838</v>
      </c>
      <c r="AF129" s="152">
        <f t="shared" ref="AF129:AF137" si="445">(AD129/230)*602200000000*$D$6/(365.2425*24*60)</f>
        <v>10.203189550143566</v>
      </c>
      <c r="AG129" s="152">
        <f>AF129*Input!V129/100</f>
        <v>2.3309494953212627E-2</v>
      </c>
      <c r="AH129" s="148">
        <f t="shared" ref="AH129:AH137" si="446">AF129/Z129</f>
        <v>48904.550633260325</v>
      </c>
      <c r="AI129" s="157">
        <f t="shared" ref="AI129:AI137" si="447">AH129*SQRT((AG129/AF129)^2+(AA129/Z129)^2)</f>
        <v>199.7158913164846</v>
      </c>
      <c r="AJ129" s="154">
        <f t="shared" ref="AJ129:AJ137" si="448">(U129-1)*1000</f>
        <v>-0.68294705008820067</v>
      </c>
      <c r="AK129" s="157">
        <f t="shared" ref="AK129:AK137" si="449">V129*1000</f>
        <v>0.95078811566269739</v>
      </c>
      <c r="AL129" s="157">
        <f t="shared" ref="AL129:AL137" si="450">AF129/Q129</f>
        <v>0.99729492958732435</v>
      </c>
      <c r="AM129" s="157">
        <f t="shared" ref="AM129:AM137" si="451">AL129*SQRT((R129/Q129)^2+(AG129/AF129)^2)</f>
        <v>2.2800377386389447E-3</v>
      </c>
      <c r="AN129" s="148">
        <f>AF129/Q129</f>
        <v>0.99729492958732435</v>
      </c>
      <c r="AO129" s="152">
        <f t="shared" ref="AO129:AO137" si="452">AN129*SQRT((R129/Q129)^2+(AG129/AF129)^2)</f>
        <v>2.2800377386389447E-3</v>
      </c>
      <c r="AP129" s="148">
        <f t="shared" ref="AP129:AP137" si="453">ThU_Alter_Kombi(AN129,U129)</f>
        <v>694.49260000000004</v>
      </c>
      <c r="AQ129" s="148" t="e">
        <f t="shared" ref="AQ129:AQ137" si="454">Montealter(AN129,AO129,U129,V129)</f>
        <v>#VALUE!</v>
      </c>
      <c r="AR129" s="148" t="e">
        <f t="shared" ref="AR129:AR137" si="455">(AQ129/AP129)*100</f>
        <v>#VALUE!</v>
      </c>
      <c r="AS129" s="156">
        <f t="shared" ref="AS129:AS137" si="456">Z129/Q129</f>
        <v>2.0392681594523373E-5</v>
      </c>
      <c r="AT129" s="156">
        <f t="shared" ref="AT129:AT137" si="457">AS129*SQRT((Y129/X129)^2+(P129/O129)^2)</f>
        <v>6.9052618303363414E-8</v>
      </c>
      <c r="AU129" s="148">
        <v>0.75</v>
      </c>
      <c r="AV129" s="148">
        <f t="shared" ref="AV129:AV137" si="458">AU129/2</f>
        <v>0.375</v>
      </c>
      <c r="AW129" s="148">
        <f t="shared" ref="AW129:AW137" si="459">marincorr_age(AN129,U129,AS129,AU129)</f>
        <v>694.49090000000001</v>
      </c>
      <c r="AX129" s="158">
        <f t="shared" ref="AX129:AX137" si="460">marincorr_age_error(AN129, AO129, U129, V129, AS129, AT129, AU129, AV129)</f>
        <v>314.53266024049998</v>
      </c>
      <c r="AY129" s="158">
        <f t="shared" ref="AY129:AY137" si="461">SQRT(((AU129*EXP(-0.0000091577*AW129*1000))/(0.0000091577*(EXP(-0.0000091577*AW129*1000)+(AJ129/1000)*EXP(-(0.0000091577-0.0000028263)*AW129*1000)-AS129*AU129*EXP(-0.0000091577*AW129*1000))))^2*AT129^2+((AS129*EXP(-0.0000091577*AW129*1000))/(0.0000091577*(EXP(-0.0000091577*AW129*1000)+(AJ129/1000)*EXP(-(0.0000091577-0.0000028263)*AW129*1000)-AS129*AU129*EXP(-0.0000091577*AW129*1000))))^2*AV129^2+((0.0000091577/(0.0000091577-0.0000028263))*(EXP(-(0.0000091577-0.0000028263)*AW129*1000)-1)/(0.0000091577*(EXP(-0.0000091577*AW129*1000)+(AJ129/1000)*EXP(-(0.0000091577-0.0000028263)*AW129*1000)-AS129*AU129*EXP(-0.0000091577*AW129*1000))))^2*T129^2+(1/(0.0000091577*(EXP(-0.0000091577*AW129*1000)+(AJ129/1000)*EXP(-(0.0000091577-0.0000028263)*AW129*1000)-AS129*AU129*EXP(-0.0000091577*AW129*1000))))^2*AO129^2)/1000</f>
        <v>168.39061473047533</v>
      </c>
      <c r="AZ129" s="148" t="str">
        <f>Input!B129</f>
        <v>Hu1-13</v>
      </c>
      <c r="BA129" s="159">
        <f>Input!E129</f>
        <v>0</v>
      </c>
      <c r="BB129" s="148">
        <f t="shared" ref="BB129:BB137" si="462">((U129-1)*EXP(0.0000028263*AW129*1000))*1000</f>
        <v>-4.8622518915089783</v>
      </c>
      <c r="BC129" s="154">
        <f t="shared" ref="BC129:BC137" si="463">SQRT((EXP(0.0000028263*AW129*1000)*V129)^2+((U129-1)*0.0000028263*EXP(0.0000028263*AW129*1000)*AY129*1000)^2)*1000</f>
        <v>7.1537574730564009</v>
      </c>
      <c r="BD129" s="148">
        <f t="shared" ref="BD129:BD137" si="464">AW129*1000-58</f>
        <v>694432.9</v>
      </c>
      <c r="BE129" s="160">
        <f t="shared" ref="BE129:BE137" si="465">AY129/2*1000</f>
        <v>84195.307365237662</v>
      </c>
      <c r="BF129" s="161">
        <f t="shared" ref="BF129:BF137" si="466">AY129/AW129*100</f>
        <v>24.246626518860843</v>
      </c>
      <c r="BG129" s="162"/>
      <c r="BH129" s="162"/>
      <c r="BI129" s="162"/>
      <c r="BJ129" s="162"/>
      <c r="BK129" s="162"/>
      <c r="BL129" s="162"/>
      <c r="BM129" s="166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</row>
    <row r="130" spans="1:109" ht="15" customHeight="1" x14ac:dyDescent="0.2">
      <c r="A130" s="9">
        <f>Input!A130</f>
        <v>10682</v>
      </c>
      <c r="B130" s="9" t="str">
        <f>Input!B130</f>
        <v>M5-14-42-100.0</v>
      </c>
      <c r="C130" s="9">
        <f>Input!O130</f>
        <v>2.3744554778091778</v>
      </c>
      <c r="D130" s="9">
        <f>C130*Input!P130/100</f>
        <v>4.7915544981816348E-3</v>
      </c>
      <c r="E130" s="11">
        <f>Input!M130</f>
        <v>2.6394554478050236</v>
      </c>
      <c r="F130" s="12">
        <f>E130*Input!N130/100</f>
        <v>1.0109009325287527E-4</v>
      </c>
      <c r="G130" s="13">
        <f t="shared" si="441"/>
        <v>363.92811714335664</v>
      </c>
      <c r="H130" s="12">
        <f>G130*Input!L130/100</f>
        <v>1.5798612407301165E-2</v>
      </c>
      <c r="I130" s="9">
        <v>0.3</v>
      </c>
      <c r="J130" s="21">
        <f>(((C130*$G$4*0.000000001*Input!G130*(234/233))-(I130*0.000000000000001))/Input!F130)*1000000000000</f>
        <v>40.837225696328481</v>
      </c>
      <c r="K130" s="9">
        <f>J130*Input!P130/100</f>
        <v>8.2407859110098944E-2</v>
      </c>
      <c r="L130" s="14">
        <f t="shared" si="442"/>
        <v>0.56474914716413382</v>
      </c>
      <c r="M130" s="22">
        <f>L130*Input!P130/100</f>
        <v>1.1396407899529446E-3</v>
      </c>
      <c r="N130" s="9">
        <v>5.0000000000000001E-3</v>
      </c>
      <c r="O130" s="21">
        <f>(((G130*$D$4*0.000000001*Input!G130*(238/236))-(N130*0.000000001))/Input!F130)*1000000</f>
        <v>0.63049799247499327</v>
      </c>
      <c r="P130" s="9">
        <f>O130*Input!N130/100</f>
        <v>2.414782219872346E-5</v>
      </c>
      <c r="Q130" s="23">
        <f t="shared" si="443"/>
        <v>0.47041403506818152</v>
      </c>
      <c r="R130" s="24">
        <f>Q130*Input!N130/100</f>
        <v>1.8016670337076525E-5</v>
      </c>
      <c r="S130" s="65">
        <f>Input!S130*$G$6/0.000000000155125</f>
        <v>1.1909442368856427</v>
      </c>
      <c r="T130" s="9">
        <f>S130*Input!T130/100</f>
        <v>5.584532056937436E-4</v>
      </c>
      <c r="U130" s="9">
        <f>S130*1/((U129+U131)/2)</f>
        <v>1.1919084637337221</v>
      </c>
      <c r="V130" s="9">
        <f>U130*Input!T130/100</f>
        <v>5.5890534741259864E-4</v>
      </c>
      <c r="W130" s="3">
        <v>3.0000000000000001E-3</v>
      </c>
      <c r="X130" s="21">
        <f>((($L$4*0.000000001*Input!G130/Input!W130*(232/229))-(W130*0.000000001))/Input!F130)*1000000000</f>
        <v>0.18635107037929854</v>
      </c>
      <c r="Y130" s="21">
        <f>X130*Input!X130/100</f>
        <v>3.3382336705412193E-4</v>
      </c>
      <c r="Z130" s="21">
        <f t="shared" si="444"/>
        <v>4.5501599335535292E-5</v>
      </c>
      <c r="AA130" s="21">
        <f>Z130*Input!X130/100</f>
        <v>8.1510114568267956E-8</v>
      </c>
      <c r="AB130" s="14">
        <v>0.05</v>
      </c>
      <c r="AC130" s="14">
        <v>0.9</v>
      </c>
      <c r="AD130" s="21">
        <f>(((Input!G130*$L$4*0.000000001*Input!U130*(230/229))-((AB130*0.000000000000001)+(Input!G130*AC130*0.000000000000001)))/Input!F130)*1000000000000</f>
        <v>10.980881533473466</v>
      </c>
      <c r="AE130" s="21">
        <f>AD130*Input!V130/100</f>
        <v>2.1421814922604622E-2</v>
      </c>
      <c r="AF130" s="191">
        <f t="shared" si="445"/>
        <v>0.50060217795258044</v>
      </c>
      <c r="AG130" s="21">
        <f>AF130*Input!V130/100</f>
        <v>9.7658891713412496E-4</v>
      </c>
      <c r="AH130" s="9">
        <f t="shared" si="446"/>
        <v>11001.858951397917</v>
      </c>
      <c r="AI130" s="3">
        <f t="shared" si="447"/>
        <v>29.138794636506553</v>
      </c>
      <c r="AJ130" s="22">
        <f t="shared" si="448"/>
        <v>191.90846373372204</v>
      </c>
      <c r="AK130" s="3">
        <f t="shared" si="449"/>
        <v>0.55890534741259867</v>
      </c>
      <c r="AL130" s="3">
        <f t="shared" si="450"/>
        <v>1.0641735591074009</v>
      </c>
      <c r="AM130" s="3">
        <f t="shared" si="451"/>
        <v>2.0764199867358449E-3</v>
      </c>
      <c r="AN130" s="9">
        <f>AL130*1/((AN129+AN131)/2)</f>
        <v>1.0674792825524593</v>
      </c>
      <c r="AO130" s="21">
        <f t="shared" si="452"/>
        <v>2.0828701284192168E-3</v>
      </c>
      <c r="AP130" s="58">
        <f t="shared" si="453"/>
        <v>215.38650000000001</v>
      </c>
      <c r="AQ130" s="58">
        <f t="shared" si="454"/>
        <v>1.2406999999999999</v>
      </c>
      <c r="AR130" s="58">
        <f t="shared" si="455"/>
        <v>0.57603424541463832</v>
      </c>
      <c r="AS130" s="67">
        <f t="shared" si="456"/>
        <v>9.6726704442269283E-5</v>
      </c>
      <c r="AT130" s="67">
        <f t="shared" si="457"/>
        <v>1.7331273266854994E-7</v>
      </c>
      <c r="AU130" s="58">
        <v>0.75</v>
      </c>
      <c r="AV130" s="58">
        <f t="shared" si="458"/>
        <v>0.375</v>
      </c>
      <c r="AW130" s="58">
        <f t="shared" si="459"/>
        <v>215.38059999999999</v>
      </c>
      <c r="AX130" s="57">
        <f t="shared" si="460"/>
        <v>1.2398999393000001</v>
      </c>
      <c r="AY130" s="47">
        <f t="shared" si="461"/>
        <v>1.2579361612551088</v>
      </c>
      <c r="AZ130" s="9" t="str">
        <f>Input!B130</f>
        <v>M5-14-42-100.0</v>
      </c>
      <c r="BA130" s="48">
        <f>Input!E130</f>
        <v>100</v>
      </c>
      <c r="BB130" s="58">
        <f t="shared" si="462"/>
        <v>352.7461571645195</v>
      </c>
      <c r="BC130" s="22">
        <f t="shared" si="463"/>
        <v>1.621174604919372</v>
      </c>
      <c r="BD130" s="9">
        <f t="shared" si="464"/>
        <v>215322.59999999998</v>
      </c>
      <c r="BE130" s="49">
        <f t="shared" si="465"/>
        <v>628.9680806275544</v>
      </c>
      <c r="BF130" s="89">
        <f t="shared" si="466"/>
        <v>0.5840526775647894</v>
      </c>
      <c r="BG130" s="85"/>
      <c r="BH130" s="85"/>
      <c r="BI130" s="85"/>
      <c r="BJ130" s="85"/>
      <c r="BK130" s="85"/>
      <c r="BL130" s="85"/>
      <c r="BM130" s="90"/>
      <c r="BN130" s="85"/>
      <c r="BO130" s="85"/>
      <c r="BP130" s="85"/>
      <c r="BQ130" s="85"/>
      <c r="BR130" s="85"/>
      <c r="BS130" s="85"/>
      <c r="BT130" s="85"/>
      <c r="BU130" s="85"/>
      <c r="BV130" s="85"/>
      <c r="BW130" s="85"/>
      <c r="BX130" s="85"/>
      <c r="BY130" s="85"/>
      <c r="BZ130" s="85"/>
      <c r="CA130" s="85"/>
      <c r="CB130" s="85"/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  <c r="CS130" s="85"/>
      <c r="CT130" s="85"/>
      <c r="CU130" s="85"/>
      <c r="CV130" s="85"/>
      <c r="CW130" s="85"/>
      <c r="CX130" s="85"/>
      <c r="CY130" s="85"/>
      <c r="CZ130" s="85"/>
      <c r="DA130" s="85"/>
      <c r="DB130" s="85"/>
      <c r="DC130" s="85"/>
      <c r="DD130" s="85"/>
      <c r="DE130" s="85"/>
    </row>
    <row r="131" spans="1:109" s="165" customFormat="1" ht="15" customHeight="1" x14ac:dyDescent="0.2">
      <c r="A131" s="148">
        <f>Input!A131</f>
        <v>10368</v>
      </c>
      <c r="B131" s="148" t="str">
        <f>Input!B131</f>
        <v>Hu1-13</v>
      </c>
      <c r="C131" s="148">
        <f>Input!O131</f>
        <v>2.2802923356169078</v>
      </c>
      <c r="D131" s="148">
        <f>C131*Input!P131/100</f>
        <v>1.1023304735213964E-2</v>
      </c>
      <c r="E131" s="149">
        <f>Input!M131</f>
        <v>3.0133500687580823</v>
      </c>
      <c r="F131" s="150">
        <f>E131*Input!N131/100</f>
        <v>2.9214088862390447E-4</v>
      </c>
      <c r="G131" s="151">
        <f t="shared" si="441"/>
        <v>415.4807074803644</v>
      </c>
      <c r="H131" s="150">
        <f>G131*Input!L131/100</f>
        <v>1.8936807758878172E-2</v>
      </c>
      <c r="I131" s="148">
        <v>0</v>
      </c>
      <c r="J131" s="152">
        <f>(((C131*$G$4*0.000000001*Input!G131*(234/233))-(I131*0.000000000000001))/Input!F131)*1000000000000</f>
        <v>746.97551003221542</v>
      </c>
      <c r="K131" s="148">
        <f>J131*Input!P131/100</f>
        <v>3.6110013388258526</v>
      </c>
      <c r="L131" s="153">
        <f t="shared" si="442"/>
        <v>10.330128333892056</v>
      </c>
      <c r="M131" s="154">
        <f>L131*Input!P131/100</f>
        <v>4.9937523711210199E-2</v>
      </c>
      <c r="N131" s="148">
        <v>0</v>
      </c>
      <c r="O131" s="152">
        <f>(((G131*$D$4*0.000000001*Input!G131*(238/236))-(N131*0.000000001))/Input!F131)*1000000</f>
        <v>13.710198844793345</v>
      </c>
      <c r="P131" s="148">
        <f>O131*Input!N131/100</f>
        <v>1.3291883061496068E-3</v>
      </c>
      <c r="Q131" s="155">
        <f t="shared" si="443"/>
        <v>10.229168113365811</v>
      </c>
      <c r="R131" s="156">
        <f>Q131*Input!N131/100</f>
        <v>9.9170630505390116E-4</v>
      </c>
      <c r="S131" s="154">
        <f>Input!S131*$G$6/0.000000000155125</f>
        <v>0.99906499252183723</v>
      </c>
      <c r="T131" s="148">
        <f>S131*Input!T131/100</f>
        <v>7.7949630735874974E-4</v>
      </c>
      <c r="U131" s="154">
        <f>S131</f>
        <v>0.99906499252183723</v>
      </c>
      <c r="V131" s="148">
        <f>U131*Input!T131/100</f>
        <v>7.7949630735874974E-4</v>
      </c>
      <c r="W131" s="157">
        <v>0</v>
      </c>
      <c r="X131" s="152">
        <f>((($L$4*0.000000001*Input!G131/Input!W131*(232/229))-(W131*0.000000001))/Input!F131)*1000000000</f>
        <v>0.85346375140640063</v>
      </c>
      <c r="Y131" s="152">
        <f>X131*Input!X131/100</f>
        <v>3.2613720672280567E-3</v>
      </c>
      <c r="Z131" s="152">
        <f t="shared" si="444"/>
        <v>2.0839142799048251E-4</v>
      </c>
      <c r="AA131" s="152">
        <f>Z131*Input!X131/100</f>
        <v>7.9633374138967518E-7</v>
      </c>
      <c r="AB131" s="153">
        <v>0</v>
      </c>
      <c r="AC131" s="153">
        <v>0.9</v>
      </c>
      <c r="AD131" s="152">
        <f>(((Input!G131*$L$4*0.000000001*Input!U131*(230/229))-((AB131*0.000000000000001)+(Input!G131*AC131*0.000000000000001)))/Input!F131)*1000000000000</f>
        <v>223.59759477461674</v>
      </c>
      <c r="AE131" s="152">
        <f>AD131*Input!V131/100</f>
        <v>0.56012657878399674</v>
      </c>
      <c r="AF131" s="152">
        <f t="shared" si="445"/>
        <v>10.193484246954165</v>
      </c>
      <c r="AG131" s="152">
        <f>AF131*Input!V131/100</f>
        <v>2.5535343807656971E-2</v>
      </c>
      <c r="AH131" s="148">
        <f t="shared" si="446"/>
        <v>48915.084201158767</v>
      </c>
      <c r="AI131" s="157">
        <f t="shared" si="447"/>
        <v>223.50481093631942</v>
      </c>
      <c r="AJ131" s="154">
        <f t="shared" si="448"/>
        <v>-0.93500747816277485</v>
      </c>
      <c r="AK131" s="157">
        <f t="shared" si="449"/>
        <v>0.77949630735874975</v>
      </c>
      <c r="AL131" s="157">
        <f t="shared" si="450"/>
        <v>0.99651155734110775</v>
      </c>
      <c r="AM131" s="157">
        <f t="shared" si="451"/>
        <v>2.4981953083262299E-3</v>
      </c>
      <c r="AN131" s="148">
        <f>AF131/Q131</f>
        <v>0.99651155734110775</v>
      </c>
      <c r="AO131" s="152">
        <f t="shared" si="452"/>
        <v>2.4981953083262299E-3</v>
      </c>
      <c r="AP131" s="148">
        <f t="shared" si="453"/>
        <v>670.44949999999994</v>
      </c>
      <c r="AQ131" s="148" t="e">
        <f t="shared" si="454"/>
        <v>#VALUE!</v>
      </c>
      <c r="AR131" s="148" t="e">
        <f t="shared" si="455"/>
        <v>#VALUE!</v>
      </c>
      <c r="AS131" s="156">
        <f t="shared" si="456"/>
        <v>2.0372275211528741E-5</v>
      </c>
      <c r="AT131" s="156">
        <f t="shared" si="457"/>
        <v>7.7874366176721888E-8</v>
      </c>
      <c r="AU131" s="148">
        <v>0.75</v>
      </c>
      <c r="AV131" s="148">
        <f t="shared" si="458"/>
        <v>0.375</v>
      </c>
      <c r="AW131" s="148">
        <f t="shared" si="459"/>
        <v>670.44780000000003</v>
      </c>
      <c r="AX131" s="158">
        <f t="shared" si="460"/>
        <v>289.81484308820001</v>
      </c>
      <c r="AY131" s="158">
        <f t="shared" si="461"/>
        <v>139.38848644478054</v>
      </c>
      <c r="AZ131" s="148" t="str">
        <f>Input!B131</f>
        <v>Hu1-13</v>
      </c>
      <c r="BA131" s="159">
        <f>Input!E131</f>
        <v>0</v>
      </c>
      <c r="BB131" s="148">
        <f t="shared" si="462"/>
        <v>-6.2194772850699929</v>
      </c>
      <c r="BC131" s="154">
        <f t="shared" si="463"/>
        <v>5.734818587576803</v>
      </c>
      <c r="BD131" s="148">
        <f t="shared" si="464"/>
        <v>670389.80000000005</v>
      </c>
      <c r="BE131" s="160">
        <f t="shared" si="465"/>
        <v>69694.243222390272</v>
      </c>
      <c r="BF131" s="161">
        <f t="shared" si="466"/>
        <v>20.79035630287407</v>
      </c>
      <c r="BG131" s="162"/>
      <c r="BH131" s="162"/>
      <c r="BI131" s="162"/>
      <c r="BJ131" s="162"/>
      <c r="BK131" s="162"/>
      <c r="BL131" s="162"/>
      <c r="BM131" s="166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</row>
    <row r="132" spans="1:109" ht="15" customHeight="1" x14ac:dyDescent="0.2">
      <c r="A132" s="9">
        <f>Input!A132</f>
        <v>10683</v>
      </c>
      <c r="B132" s="9" t="str">
        <f>Input!B132</f>
        <v>M5-14-42-140.5</v>
      </c>
      <c r="C132" s="9">
        <f>Input!O132</f>
        <v>2.7348387721011633</v>
      </c>
      <c r="D132" s="9">
        <f>C132*Input!P132/100</f>
        <v>6.5834985302930327E-3</v>
      </c>
      <c r="E132" s="11">
        <f>Input!M132</f>
        <v>2.3447237740929294</v>
      </c>
      <c r="F132" s="12">
        <f>E132*Input!N132/100</f>
        <v>1.1444655887505776E-4</v>
      </c>
      <c r="G132" s="13">
        <f t="shared" si="441"/>
        <v>323.29051397193308</v>
      </c>
      <c r="H132" s="12">
        <f>G132*Input!L132/100</f>
        <v>1.4470821304813072E-2</v>
      </c>
      <c r="I132" s="9">
        <v>0.3</v>
      </c>
      <c r="J132" s="21">
        <f>(((C132*$G$4*0.000000001*Input!G132*(234/233))-(I132*0.000000000000001))/Input!F132)*1000000000000</f>
        <v>48.049191490301574</v>
      </c>
      <c r="K132" s="9">
        <f>J132*Input!P132/100</f>
        <v>0.11566743340966047</v>
      </c>
      <c r="L132" s="14">
        <f t="shared" si="442"/>
        <v>0.66448539178100052</v>
      </c>
      <c r="M132" s="22">
        <f>L132*Input!P132/100</f>
        <v>1.5995965264271844E-3</v>
      </c>
      <c r="N132" s="9">
        <v>5.0000000000000001E-3</v>
      </c>
      <c r="O132" s="21">
        <f>(((G132*$D$4*0.000000001*Input!G132*(238/236))-(N132*0.000000001))/Input!F132)*1000000</f>
        <v>0.57216254278795431</v>
      </c>
      <c r="P132" s="9">
        <f>O132*Input!N132/100</f>
        <v>2.792739804270398E-5</v>
      </c>
      <c r="Q132" s="23">
        <f t="shared" si="443"/>
        <v>0.42689000390184073</v>
      </c>
      <c r="R132" s="24">
        <f>Q132*Input!N132/100</f>
        <v>2.0836608774364444E-5</v>
      </c>
      <c r="S132" s="65">
        <f>Input!S132*$G$6/0.000000000155125</f>
        <v>1.5476953553318664</v>
      </c>
      <c r="T132" s="9">
        <f>S132*Input!T132/100</f>
        <v>7.6447372366350217E-4</v>
      </c>
      <c r="U132" s="9">
        <f>S132*1/((U131+U133)/2)</f>
        <v>1.5483417558534951</v>
      </c>
      <c r="V132" s="9">
        <f>U132*Input!T132/100</f>
        <v>7.6479300885877346E-4</v>
      </c>
      <c r="W132" s="3">
        <v>3.0000000000000001E-3</v>
      </c>
      <c r="X132" s="21">
        <f>((($L$4*0.000000001*Input!G132/Input!W132*(232/229))-(W132*0.000000001))/Input!F132)*1000000000</f>
        <v>0.26545235837649589</v>
      </c>
      <c r="Y132" s="21">
        <f>X132*Input!X132/100</f>
        <v>4.359497859081383E-4</v>
      </c>
      <c r="Z132" s="21">
        <f t="shared" si="444"/>
        <v>6.4815870544428193E-5</v>
      </c>
      <c r="AA132" s="21">
        <f>Z132*Input!X132/100</f>
        <v>1.0644646391582033E-7</v>
      </c>
      <c r="AB132" s="14">
        <v>0.05</v>
      </c>
      <c r="AC132" s="14">
        <v>0.9</v>
      </c>
      <c r="AD132" s="21">
        <f>(((Input!G132*$L$4*0.000000001*Input!U132*(230/229))-((AB132*0.000000000000001)+(Input!G132*AC132*0.000000000000001)))/Input!F132)*1000000000000</f>
        <v>13.727266971142489</v>
      </c>
      <c r="AE132" s="21">
        <f>AD132*Input!V132/100</f>
        <v>2.4453446274579019E-2</v>
      </c>
      <c r="AF132" s="191">
        <f t="shared" si="445"/>
        <v>0.62580583554631408</v>
      </c>
      <c r="AG132" s="21">
        <f>AF132*Input!V132/100</f>
        <v>1.1147965148503398E-3</v>
      </c>
      <c r="AH132" s="9">
        <f t="shared" si="446"/>
        <v>9655.1327674809818</v>
      </c>
      <c r="AI132" s="3">
        <f t="shared" si="447"/>
        <v>23.393378715825524</v>
      </c>
      <c r="AJ132" s="22">
        <f t="shared" si="448"/>
        <v>548.3417558534951</v>
      </c>
      <c r="AK132" s="3">
        <f t="shared" si="449"/>
        <v>0.76479300885877344</v>
      </c>
      <c r="AL132" s="3">
        <f t="shared" si="450"/>
        <v>1.4659650725628426</v>
      </c>
      <c r="AM132" s="3">
        <f t="shared" si="451"/>
        <v>2.6124175012756583E-3</v>
      </c>
      <c r="AN132" s="9">
        <f>AL132*1/((AN131+AN133)/2)</f>
        <v>1.4706257524639847</v>
      </c>
      <c r="AO132" s="21">
        <f t="shared" si="452"/>
        <v>2.62072304822863E-3</v>
      </c>
      <c r="AP132" s="58">
        <f t="shared" si="453"/>
        <v>223.21629999999999</v>
      </c>
      <c r="AQ132" s="58">
        <f t="shared" si="454"/>
        <v>1.1512</v>
      </c>
      <c r="AR132" s="58">
        <f t="shared" si="455"/>
        <v>0.51573294602589514</v>
      </c>
      <c r="AS132" s="67">
        <f t="shared" si="456"/>
        <v>1.5183272026049122E-4</v>
      </c>
      <c r="AT132" s="67">
        <f t="shared" si="457"/>
        <v>2.4946348280214898E-7</v>
      </c>
      <c r="AU132" s="58">
        <v>0.75</v>
      </c>
      <c r="AV132" s="58">
        <f t="shared" si="458"/>
        <v>0.375</v>
      </c>
      <c r="AW132" s="58">
        <f t="shared" si="459"/>
        <v>223.21019999999999</v>
      </c>
      <c r="AX132" s="57">
        <f t="shared" si="460"/>
        <v>1.1548455349</v>
      </c>
      <c r="AY132" s="47">
        <f t="shared" si="461"/>
        <v>1.1425596152203703</v>
      </c>
      <c r="AZ132" s="9" t="str">
        <f>Input!B132</f>
        <v>M5-14-42-140.5</v>
      </c>
      <c r="BA132" s="48">
        <f>Input!E132</f>
        <v>140.5</v>
      </c>
      <c r="BB132" s="58">
        <f t="shared" si="462"/>
        <v>1030.4570522951451</v>
      </c>
      <c r="BC132" s="22">
        <f t="shared" si="463"/>
        <v>3.6246802835519958</v>
      </c>
      <c r="BD132" s="9">
        <f t="shared" si="464"/>
        <v>223152.19999999998</v>
      </c>
      <c r="BE132" s="49">
        <f t="shared" si="465"/>
        <v>571.27980761018512</v>
      </c>
      <c r="BF132" s="89">
        <f t="shared" si="466"/>
        <v>0.51187607699843929</v>
      </c>
      <c r="BG132" s="85"/>
      <c r="BH132" s="85"/>
      <c r="BI132" s="85"/>
      <c r="BJ132" s="85"/>
      <c r="BK132" s="85"/>
      <c r="BL132" s="85"/>
      <c r="BM132" s="90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</row>
    <row r="133" spans="1:109" s="165" customFormat="1" ht="15" customHeight="1" x14ac:dyDescent="0.2">
      <c r="A133" s="148">
        <f>Input!A133</f>
        <v>10368</v>
      </c>
      <c r="B133" s="148" t="str">
        <f>Input!B133</f>
        <v>Hu1-13</v>
      </c>
      <c r="C133" s="148">
        <f>Input!O133</f>
        <v>2.2876822740223264</v>
      </c>
      <c r="D133" s="148">
        <f>C133*Input!P133/100</f>
        <v>1.1384731792123562E-2</v>
      </c>
      <c r="E133" s="149">
        <f>Input!M133</f>
        <v>3.0133705697875479</v>
      </c>
      <c r="F133" s="150">
        <f>E133*Input!N133/100</f>
        <v>2.5889378707185865E-4</v>
      </c>
      <c r="G133" s="151">
        <f t="shared" si="441"/>
        <v>415.48353416230708</v>
      </c>
      <c r="H133" s="150">
        <f>G133*Input!L133/100</f>
        <v>1.6160265368254871E-2</v>
      </c>
      <c r="I133" s="148">
        <v>0</v>
      </c>
      <c r="J133" s="152">
        <f>(((C133*$G$4*0.000000001*Input!G133*(234/233))-(I133*0.000000000000001))/Input!F133)*1000000000000</f>
        <v>749.39629745638604</v>
      </c>
      <c r="K133" s="148">
        <f>J133*Input!P133/100</f>
        <v>3.7293971935842949</v>
      </c>
      <c r="L133" s="153">
        <f t="shared" si="442"/>
        <v>10.363606064319491</v>
      </c>
      <c r="M133" s="154">
        <f>L133*Input!P133/100</f>
        <v>5.1574852321625828E-2</v>
      </c>
      <c r="N133" s="148">
        <v>0</v>
      </c>
      <c r="O133" s="152">
        <f>(((G133*$D$4*0.000000001*Input!G133*(238/236))-(N133*0.000000001))/Input!F133)*1000000</f>
        <v>13.710292120776579</v>
      </c>
      <c r="P133" s="148">
        <f>O133*Input!N133/100</f>
        <v>1.1779199958336236E-3</v>
      </c>
      <c r="Q133" s="155">
        <f t="shared" si="443"/>
        <v>10.229237706500401</v>
      </c>
      <c r="R133" s="156">
        <f>Q133*Input!N133/100</f>
        <v>8.7884514279332551E-4</v>
      </c>
      <c r="S133" s="154">
        <f>Input!S133*$G$6/0.000000000155125</f>
        <v>1.0001000490212395</v>
      </c>
      <c r="T133" s="148">
        <f>S133*Input!T133/100</f>
        <v>1.018266982756619E-3</v>
      </c>
      <c r="U133" s="154">
        <f>S133</f>
        <v>1.0001000490212395</v>
      </c>
      <c r="V133" s="148">
        <f>U133*Input!T133/100</f>
        <v>1.018266982756619E-3</v>
      </c>
      <c r="W133" s="157">
        <v>0</v>
      </c>
      <c r="X133" s="152">
        <f>((($L$4*0.000000001*Input!G133/Input!W133*(232/229))-(W133*0.000000001))/Input!F133)*1000000000</f>
        <v>0.84642526283050901</v>
      </c>
      <c r="Y133" s="152">
        <f>X133*Input!X133/100</f>
        <v>2.0408766645157853E-3</v>
      </c>
      <c r="Z133" s="152">
        <f t="shared" si="444"/>
        <v>2.0667283047206688E-4</v>
      </c>
      <c r="AA133" s="152">
        <f>Z133*Input!X133/100</f>
        <v>4.9832368600313107E-7</v>
      </c>
      <c r="AB133" s="153">
        <v>0</v>
      </c>
      <c r="AC133" s="153">
        <v>0.9</v>
      </c>
      <c r="AD133" s="152">
        <f>(((Input!G133*$L$4*0.000000001*Input!U133*(230/229))-((AB133*0.000000000000001)+(Input!G133*AC133*0.000000000000001)))/Input!F133)*1000000000000</f>
        <v>223.74238883183307</v>
      </c>
      <c r="AE133" s="152">
        <f>AD133*Input!V133/100</f>
        <v>0.45626066554380229</v>
      </c>
      <c r="AF133" s="152">
        <f t="shared" si="445"/>
        <v>10.200085194262092</v>
      </c>
      <c r="AG133" s="152">
        <f>AF133*Input!V133/100</f>
        <v>2.0800250161069931E-2</v>
      </c>
      <c r="AH133" s="148">
        <f t="shared" si="446"/>
        <v>49353.778970190753</v>
      </c>
      <c r="AI133" s="157">
        <f t="shared" si="447"/>
        <v>155.85310983361904</v>
      </c>
      <c r="AJ133" s="154">
        <f t="shared" si="448"/>
        <v>0.1000490212395011</v>
      </c>
      <c r="AK133" s="157">
        <f t="shared" si="449"/>
        <v>1.0182669827566191</v>
      </c>
      <c r="AL133" s="157">
        <f t="shared" si="450"/>
        <v>0.9971500796955981</v>
      </c>
      <c r="AM133" s="157">
        <f t="shared" si="451"/>
        <v>2.0352154513603661E-3</v>
      </c>
      <c r="AN133" s="148">
        <f>AF133/Q133</f>
        <v>0.9971500796955981</v>
      </c>
      <c r="AO133" s="152">
        <f t="shared" si="452"/>
        <v>2.0352154513603661E-3</v>
      </c>
      <c r="AP133" s="148">
        <f t="shared" si="453"/>
        <v>634.63679999999999</v>
      </c>
      <c r="AQ133" s="148" t="e">
        <f t="shared" si="454"/>
        <v>#VALUE!</v>
      </c>
      <c r="AR133" s="148" t="e">
        <f t="shared" si="455"/>
        <v>#VALUE!</v>
      </c>
      <c r="AS133" s="156">
        <f t="shared" si="456"/>
        <v>2.02041282451313E-5</v>
      </c>
      <c r="AT133" s="156">
        <f t="shared" si="457"/>
        <v>4.8746538768946136E-8</v>
      </c>
      <c r="AU133" s="148">
        <v>0.75</v>
      </c>
      <c r="AV133" s="148">
        <f t="shared" si="458"/>
        <v>0.375</v>
      </c>
      <c r="AW133" s="148">
        <f t="shared" si="459"/>
        <v>634.63520000000005</v>
      </c>
      <c r="AX133" s="158">
        <f t="shared" si="460"/>
        <v>242.80272756069999</v>
      </c>
      <c r="AY133" s="158">
        <f t="shared" si="461"/>
        <v>91.06952276660293</v>
      </c>
      <c r="AZ133" s="148" t="str">
        <f>Input!B133</f>
        <v>Hu1-13</v>
      </c>
      <c r="BA133" s="159">
        <f>Input!E133</f>
        <v>0</v>
      </c>
      <c r="BB133" s="148">
        <f t="shared" si="462"/>
        <v>0.60144178279854299</v>
      </c>
      <c r="BC133" s="154">
        <f t="shared" si="463"/>
        <v>6.1232395337609535</v>
      </c>
      <c r="BD133" s="148">
        <f t="shared" si="464"/>
        <v>634577.20000000007</v>
      </c>
      <c r="BE133" s="160">
        <f t="shared" si="465"/>
        <v>45534.761383301462</v>
      </c>
      <c r="BF133" s="161">
        <f t="shared" si="466"/>
        <v>14.349900977223282</v>
      </c>
      <c r="BG133" s="162"/>
      <c r="BH133" s="162"/>
      <c r="BI133" s="162"/>
      <c r="BJ133" s="162"/>
      <c r="BK133" s="162"/>
      <c r="BL133" s="162"/>
      <c r="BM133" s="166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</row>
    <row r="134" spans="1:109" ht="15" customHeight="1" x14ac:dyDescent="0.2">
      <c r="A134" s="9">
        <f>Input!A134</f>
        <v>10684</v>
      </c>
      <c r="B134" s="9" t="str">
        <f>Input!B134</f>
        <v>M5-14-42-244.0</v>
      </c>
      <c r="C134" s="9">
        <f>Input!O134</f>
        <v>6.3681702109661416</v>
      </c>
      <c r="D134" s="9">
        <f>C134*Input!P134/100</f>
        <v>1.7882268137469431E-2</v>
      </c>
      <c r="E134" s="11">
        <f>Input!M134</f>
        <v>7.1724977946321333</v>
      </c>
      <c r="F134" s="12">
        <f>E134*Input!N134/100</f>
        <v>4.1792746916988129E-4</v>
      </c>
      <c r="G134" s="13">
        <f t="shared" si="441"/>
        <v>988.94399592387856</v>
      </c>
      <c r="H134" s="12">
        <f>G134*Input!L134/100</f>
        <v>2.2145853027488113E-2</v>
      </c>
      <c r="I134" s="9">
        <v>0.3</v>
      </c>
      <c r="J134" s="21">
        <f>(((C134*$G$4*0.000000001*Input!G134*(234/233))-(I134*0.000000000000001))/Input!F134)*1000000000000</f>
        <v>96.79457952123704</v>
      </c>
      <c r="K134" s="9">
        <f>J134*Input!P134/100</f>
        <v>0.27180596119615424</v>
      </c>
      <c r="L134" s="14">
        <f t="shared" si="442"/>
        <v>1.3385986756598955</v>
      </c>
      <c r="M134" s="22">
        <f>L134*Input!P134/100</f>
        <v>3.7588788700074838E-3</v>
      </c>
      <c r="N134" s="9">
        <v>5.0000000000000001E-3</v>
      </c>
      <c r="O134" s="21">
        <f>(((G134*$D$4*0.000000001*Input!G134*(238/236))-(N134*0.000000001))/Input!F134)*1000000</f>
        <v>1.5142053525445498</v>
      </c>
      <c r="P134" s="9">
        <f>O134*Input!N134/100</f>
        <v>8.8229795102347377E-5</v>
      </c>
      <c r="Q134" s="23">
        <f t="shared" si="443"/>
        <v>1.1297473716231874</v>
      </c>
      <c r="R134" s="24">
        <f>Q134*Input!N134/100</f>
        <v>6.5828177762168287E-5</v>
      </c>
      <c r="S134" s="65">
        <f>Input!S134*$G$6/0.000000000155125</f>
        <v>1.1706792106989208</v>
      </c>
      <c r="T134" s="9">
        <f>S134*Input!T134/100</f>
        <v>3.2104487778993371E-4</v>
      </c>
      <c r="U134" s="9">
        <f>S134*1/((U133+U135)/2)</f>
        <v>1.1707689852307566</v>
      </c>
      <c r="V134" s="9">
        <f>U134*Input!T134/100</f>
        <v>3.2106949738968272E-4</v>
      </c>
      <c r="W134" s="3">
        <v>3.0000000000000001E-3</v>
      </c>
      <c r="X134" s="21">
        <f>((($L$4*0.000000001*Input!G134/Input!W134*(232/229))-(W134*0.000000001))/Input!F134)*1000000000</f>
        <v>2.6845729481262666</v>
      </c>
      <c r="Y134" s="21">
        <f>X134*Input!X134/100</f>
        <v>4.4412923000675536E-3</v>
      </c>
      <c r="Z134" s="21">
        <f t="shared" si="444"/>
        <v>6.5549590042079996E-4</v>
      </c>
      <c r="AA134" s="21">
        <f>Z134*Input!X134/100</f>
        <v>1.0844365012679918E-6</v>
      </c>
      <c r="AB134" s="14">
        <v>0.05</v>
      </c>
      <c r="AC134" s="14">
        <v>0.9</v>
      </c>
      <c r="AD134" s="21">
        <f>(((Input!G134*$L$4*0.000000001*Input!U134*(230/229))-((AB134*0.000000000000001)+(Input!G134*AC134*0.000000000000001)))/Input!F134)*1000000000000</f>
        <v>26.587787507857527</v>
      </c>
      <c r="AE134" s="21">
        <f>AD134*Input!V134/100</f>
        <v>4.5711247295699753E-2</v>
      </c>
      <c r="AF134" s="191">
        <f t="shared" si="445"/>
        <v>1.2120979807313983</v>
      </c>
      <c r="AG134" s="21">
        <f>AF134*Input!V134/100</f>
        <v>2.0839082803507775E-3</v>
      </c>
      <c r="AH134" s="9">
        <f t="shared" si="446"/>
        <v>1849.1312912152218</v>
      </c>
      <c r="AI134" s="3">
        <f t="shared" si="447"/>
        <v>4.4119531016876863</v>
      </c>
      <c r="AJ134" s="22">
        <f t="shared" si="448"/>
        <v>170.76898523075656</v>
      </c>
      <c r="AK134" s="3">
        <f t="shared" si="449"/>
        <v>0.32106949738968271</v>
      </c>
      <c r="AL134" s="3">
        <f t="shared" si="450"/>
        <v>1.0728929415342583</v>
      </c>
      <c r="AM134" s="3">
        <f t="shared" si="451"/>
        <v>1.8456380660978797E-3</v>
      </c>
      <c r="AN134" s="9">
        <f>AL134*1/((AN133+AN135)/2)</f>
        <v>1.0761293186561112</v>
      </c>
      <c r="AO134" s="21">
        <f t="shared" si="452"/>
        <v>1.8512054256927691E-3</v>
      </c>
      <c r="AP134" s="58">
        <f t="shared" si="453"/>
        <v>235.82079999999999</v>
      </c>
      <c r="AQ134" s="58">
        <f t="shared" si="454"/>
        <v>1.3324</v>
      </c>
      <c r="AR134" s="58">
        <f t="shared" si="455"/>
        <v>0.56500529215404238</v>
      </c>
      <c r="AS134" s="67">
        <f t="shared" si="456"/>
        <v>5.8021458326475497E-4</v>
      </c>
      <c r="AT134" s="67">
        <f t="shared" si="457"/>
        <v>9.6048810157674313E-7</v>
      </c>
      <c r="AU134" s="58">
        <v>0.75</v>
      </c>
      <c r="AV134" s="58">
        <f t="shared" si="458"/>
        <v>0.375</v>
      </c>
      <c r="AW134" s="58">
        <f t="shared" si="459"/>
        <v>235.7851</v>
      </c>
      <c r="AX134" s="57">
        <f t="shared" si="460"/>
        <v>1.3800554155</v>
      </c>
      <c r="AY134" s="47">
        <f t="shared" si="461"/>
        <v>1.3396281192601991</v>
      </c>
      <c r="AZ134" s="9" t="str">
        <f>Input!B134</f>
        <v>M5-14-42-244.0</v>
      </c>
      <c r="BA134" s="48">
        <f>Input!E134</f>
        <v>244</v>
      </c>
      <c r="BB134" s="58">
        <f t="shared" si="462"/>
        <v>332.52369067091968</v>
      </c>
      <c r="BC134" s="22">
        <f t="shared" si="463"/>
        <v>1.4056813624222475</v>
      </c>
      <c r="BD134" s="9">
        <f t="shared" si="464"/>
        <v>235727.1</v>
      </c>
      <c r="BE134" s="49">
        <f t="shared" si="465"/>
        <v>669.81405963009956</v>
      </c>
      <c r="BF134" s="89">
        <f t="shared" si="466"/>
        <v>0.56815639294433751</v>
      </c>
      <c r="BG134" s="85"/>
      <c r="BH134" s="85"/>
      <c r="BI134" s="85"/>
      <c r="BJ134" s="85"/>
      <c r="BK134" s="85"/>
      <c r="BL134" s="85"/>
      <c r="BM134" s="90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</row>
    <row r="135" spans="1:109" s="165" customFormat="1" ht="15" customHeight="1" x14ac:dyDescent="0.2">
      <c r="A135" s="148">
        <f>Input!A135</f>
        <v>10368</v>
      </c>
      <c r="B135" s="148" t="str">
        <f>Input!B135</f>
        <v>Hu1-13</v>
      </c>
      <c r="C135" s="148">
        <f>Input!O135</f>
        <v>2.2795417844367423</v>
      </c>
      <c r="D135" s="148">
        <f>C135*Input!P135/100</f>
        <v>1.0273726929457959E-2</v>
      </c>
      <c r="E135" s="149">
        <f>Input!M135</f>
        <v>3.0133160412717275</v>
      </c>
      <c r="F135" s="150">
        <f>E135*Input!N135/100</f>
        <v>2.5729332007991897E-4</v>
      </c>
      <c r="G135" s="151">
        <f t="shared" si="441"/>
        <v>415.47601577054576</v>
      </c>
      <c r="H135" s="150">
        <f>G135*Input!L135/100</f>
        <v>1.7788921482064672E-2</v>
      </c>
      <c r="I135" s="148">
        <v>0</v>
      </c>
      <c r="J135" s="152">
        <f>(((C135*$G$4*0.000000001*Input!G135*(234/233))-(I135*0.000000000000001))/Input!F135)*1000000000000</f>
        <v>746.72964534993218</v>
      </c>
      <c r="K135" s="148">
        <f>J135*Input!P135/100</f>
        <v>3.3654555133990698</v>
      </c>
      <c r="L135" s="153">
        <f t="shared" si="442"/>
        <v>10.32672820405293</v>
      </c>
      <c r="M135" s="154">
        <f>L135*Input!P135/100</f>
        <v>4.6541803430634035E-2</v>
      </c>
      <c r="N135" s="148">
        <v>0</v>
      </c>
      <c r="O135" s="152">
        <f>(((G135*$D$4*0.000000001*Input!G135*(238/236))-(N135*0.000000001))/Input!F135)*1000000</f>
        <v>13.710044025873049</v>
      </c>
      <c r="P135" s="148">
        <f>O135*Input!N135/100</f>
        <v>1.1706381599355914E-3</v>
      </c>
      <c r="Q135" s="155">
        <f t="shared" si="443"/>
        <v>10.229052603096356</v>
      </c>
      <c r="R135" s="156">
        <f>Q135*Input!N135/100</f>
        <v>8.7341217100216843E-4</v>
      </c>
      <c r="S135" s="154">
        <f>Input!S135*$G$6/0.000000000155125</f>
        <v>0.99974659103675956</v>
      </c>
      <c r="T135" s="148">
        <f>S135*Input!T135/100</f>
        <v>8.0155282673480927E-4</v>
      </c>
      <c r="U135" s="154">
        <f>S135</f>
        <v>0.99974659103675956</v>
      </c>
      <c r="V135" s="148">
        <f>U135*Input!T135/100</f>
        <v>8.0155282673480927E-4</v>
      </c>
      <c r="W135" s="157">
        <v>0</v>
      </c>
      <c r="X135" s="152">
        <f>((($L$4*0.000000001*Input!G135/Input!W135*(232/229))-(W135*0.000000001))/Input!F135)*1000000000</f>
        <v>0.84774006045869899</v>
      </c>
      <c r="Y135" s="152">
        <f>X135*Input!X135/100</f>
        <v>2.2964749095569044E-3</v>
      </c>
      <c r="Z135" s="152">
        <f t="shared" si="444"/>
        <v>2.0699386643265161E-4</v>
      </c>
      <c r="AA135" s="152">
        <f>Z135*Input!X135/100</f>
        <v>5.6073346402616594E-7</v>
      </c>
      <c r="AB135" s="153">
        <v>0</v>
      </c>
      <c r="AC135" s="153">
        <v>0.9</v>
      </c>
      <c r="AD135" s="152">
        <f>(((Input!G135*$L$4*0.000000001*Input!U135*(230/229))-((AB135*0.000000000000001)+(Input!G135*AC135*0.000000000000001)))/Input!F135)*1000000000000</f>
        <v>223.66765943882999</v>
      </c>
      <c r="AE135" s="152">
        <f>AD135*Input!V135/100</f>
        <v>0.46136634645909375</v>
      </c>
      <c r="AF135" s="152">
        <f t="shared" si="445"/>
        <v>10.196678391558651</v>
      </c>
      <c r="AG135" s="152">
        <f>AF135*Input!V135/100</f>
        <v>2.1033010616442707E-2</v>
      </c>
      <c r="AH135" s="148">
        <f t="shared" si="446"/>
        <v>49260.775535473585</v>
      </c>
      <c r="AI135" s="157">
        <f t="shared" si="447"/>
        <v>167.72700492019666</v>
      </c>
      <c r="AJ135" s="154">
        <f t="shared" si="448"/>
        <v>-0.25340896324044238</v>
      </c>
      <c r="AK135" s="157">
        <f t="shared" si="449"/>
        <v>0.80155282673480932</v>
      </c>
      <c r="AL135" s="157">
        <f t="shared" si="450"/>
        <v>0.99683507233818447</v>
      </c>
      <c r="AM135" s="157">
        <f t="shared" si="451"/>
        <v>2.0579640826888703E-3</v>
      </c>
      <c r="AN135" s="148">
        <f>AF135/Q135</f>
        <v>0.99683507233818447</v>
      </c>
      <c r="AO135" s="152">
        <f t="shared" si="452"/>
        <v>2.0579640826888703E-3</v>
      </c>
      <c r="AP135" s="148">
        <f t="shared" si="453"/>
        <v>641.6934</v>
      </c>
      <c r="AQ135" s="148" t="e">
        <f t="shared" si="454"/>
        <v>#VALUE!</v>
      </c>
      <c r="AR135" s="148" t="e">
        <f t="shared" si="455"/>
        <v>#VALUE!</v>
      </c>
      <c r="AS135" s="156">
        <f t="shared" si="456"/>
        <v>2.0235878576867825E-5</v>
      </c>
      <c r="AT135" s="156">
        <f t="shared" si="457"/>
        <v>5.4844956042264924E-8</v>
      </c>
      <c r="AU135" s="148">
        <v>0.75</v>
      </c>
      <c r="AV135" s="148">
        <f t="shared" si="458"/>
        <v>0.375</v>
      </c>
      <c r="AW135" s="148">
        <f t="shared" si="459"/>
        <v>641.69169999999997</v>
      </c>
      <c r="AX135" s="158">
        <f t="shared" si="460"/>
        <v>238.83200164120001</v>
      </c>
      <c r="AY135" s="158">
        <f t="shared" si="461"/>
        <v>91.725930723924122</v>
      </c>
      <c r="AZ135" s="148" t="str">
        <f>Input!B135</f>
        <v>Hu1-13</v>
      </c>
      <c r="BA135" s="159">
        <f>Input!E135</f>
        <v>0</v>
      </c>
      <c r="BB135" s="148">
        <f t="shared" si="462"/>
        <v>-1.5540471800749946</v>
      </c>
      <c r="BC135" s="154">
        <f t="shared" si="463"/>
        <v>4.9320578548579039</v>
      </c>
      <c r="BD135" s="148">
        <f t="shared" si="464"/>
        <v>641633.69999999995</v>
      </c>
      <c r="BE135" s="160">
        <f t="shared" si="465"/>
        <v>45862.965361962059</v>
      </c>
      <c r="BF135" s="161">
        <f t="shared" si="466"/>
        <v>14.294392575737557</v>
      </c>
      <c r="BG135" s="162"/>
      <c r="BH135" s="162"/>
      <c r="BI135" s="162"/>
      <c r="BJ135" s="162"/>
      <c r="BK135" s="162"/>
      <c r="BL135" s="162"/>
      <c r="BM135" s="166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</row>
    <row r="136" spans="1:109" ht="15" customHeight="1" x14ac:dyDescent="0.2">
      <c r="A136" s="9">
        <f>Input!A136</f>
        <v>10685</v>
      </c>
      <c r="B136" s="9" t="str">
        <f>Input!B136</f>
        <v>M5-14-42-268.5</v>
      </c>
      <c r="C136" s="9">
        <f>Input!O136</f>
        <v>1.3039757462127293</v>
      </c>
      <c r="D136" s="9">
        <f>C136*Input!P136/100</f>
        <v>3.2296930986510735E-3</v>
      </c>
      <c r="E136" s="11">
        <f>Input!M136</f>
        <v>1.4311871761191461</v>
      </c>
      <c r="F136" s="12">
        <f>E136*Input!N136/100</f>
        <v>8.1494249103833592E-5</v>
      </c>
      <c r="G136" s="13">
        <f t="shared" si="441"/>
        <v>197.33208784330787</v>
      </c>
      <c r="H136" s="12">
        <f>G136*Input!L136/100</f>
        <v>1.0257477024414432E-2</v>
      </c>
      <c r="I136" s="9">
        <v>0.3</v>
      </c>
      <c r="J136" s="21">
        <f>(((C136*$G$4*0.000000001*Input!G136*(234/233))-(I136*0.000000000000001))/Input!F136)*1000000000000</f>
        <v>23.508806260231648</v>
      </c>
      <c r="K136" s="9">
        <f>J136*Input!P136/100</f>
        <v>5.8226718983628079E-2</v>
      </c>
      <c r="L136" s="14">
        <f t="shared" si="442"/>
        <v>0.32510970223685698</v>
      </c>
      <c r="M136" s="22">
        <f>L136*Input!P136/100</f>
        <v>8.05233199059506E-4</v>
      </c>
      <c r="N136" s="9">
        <v>5.0000000000000001E-3</v>
      </c>
      <c r="O136" s="21">
        <f>(((G136*$D$4*0.000000001*Input!G136*(238/236))-(N136*0.000000001))/Input!F136)*1000000</f>
        <v>0.35837151481119306</v>
      </c>
      <c r="P136" s="9">
        <f>O136*Input!N136/100</f>
        <v>2.0406287861616662E-5</v>
      </c>
      <c r="Q136" s="23">
        <f t="shared" si="443"/>
        <v>0.26738069327400149</v>
      </c>
      <c r="R136" s="24">
        <f>Q136*Input!N136/100</f>
        <v>1.5225114636866471E-5</v>
      </c>
      <c r="S136" s="65">
        <f>Input!S136*$G$6/0.000000000155125</f>
        <v>1.2051080202736097</v>
      </c>
      <c r="T136" s="9">
        <f>S136*Input!T136/100</f>
        <v>9.4242483055081983E-4</v>
      </c>
      <c r="U136" s="9">
        <f>S136*1/((U135+U137)/2)</f>
        <v>1.2056238765542191</v>
      </c>
      <c r="V136" s="9">
        <f>U136*Input!T136/100</f>
        <v>9.4282824315754308E-4</v>
      </c>
      <c r="W136" s="3">
        <v>3.0000000000000001E-3</v>
      </c>
      <c r="X136" s="21">
        <f>((($L$4*0.000000001*Input!G136/Input!W136*(232/229))-(W136*0.000000001))/Input!F136)*1000000000</f>
        <v>1.4799616334714378</v>
      </c>
      <c r="Y136" s="21">
        <f>X136*Input!X136/100</f>
        <v>2.2326681238378963E-3</v>
      </c>
      <c r="Z136" s="21">
        <f t="shared" si="444"/>
        <v>3.6136428484750179E-4</v>
      </c>
      <c r="AA136" s="21">
        <f>Z136*Input!X136/100</f>
        <v>5.4515367265300508E-7</v>
      </c>
      <c r="AB136" s="14">
        <v>0.05</v>
      </c>
      <c r="AC136" s="14">
        <v>0.9</v>
      </c>
      <c r="AD136" s="21">
        <f>(((Input!G136*$L$4*0.000000001*Input!U136*(230/229))-((AB136*0.000000000000001)+(Input!G136*AC136*0.000000000000001)))/Input!F136)*1000000000000</f>
        <v>6.9267599864838321</v>
      </c>
      <c r="AE136" s="21">
        <f>AD136*Input!V136/100</f>
        <v>1.2431897516312424E-2</v>
      </c>
      <c r="AF136" s="191">
        <f t="shared" si="445"/>
        <v>0.31578076175563108</v>
      </c>
      <c r="AG136" s="21">
        <f>AF136*Input!V136/100</f>
        <v>5.6675185446433663E-4</v>
      </c>
      <c r="AH136" s="9">
        <f t="shared" si="446"/>
        <v>873.85714359927056</v>
      </c>
      <c r="AI136" s="3">
        <f t="shared" si="447"/>
        <v>2.0488263644897504</v>
      </c>
      <c r="AJ136" s="22">
        <f t="shared" si="448"/>
        <v>205.62387655421909</v>
      </c>
      <c r="AK136" s="3">
        <f t="shared" si="449"/>
        <v>0.9428282431575431</v>
      </c>
      <c r="AL136" s="3">
        <f t="shared" si="450"/>
        <v>1.1810155695573392</v>
      </c>
      <c r="AM136" s="3">
        <f t="shared" si="451"/>
        <v>2.1207104190351773E-3</v>
      </c>
      <c r="AN136" s="9">
        <f>AL136*1/((AN135+AN137)/2)</f>
        <v>1.1838178699217654</v>
      </c>
      <c r="AO136" s="21">
        <f t="shared" si="452"/>
        <v>2.1257424166932033E-3</v>
      </c>
      <c r="AP136" s="58">
        <f t="shared" si="453"/>
        <v>294.39299999999997</v>
      </c>
      <c r="AQ136" s="58">
        <f t="shared" si="454"/>
        <v>2.5969000000000002</v>
      </c>
      <c r="AR136" s="58">
        <f t="shared" si="455"/>
        <v>0.88212015910704411</v>
      </c>
      <c r="AS136" s="67">
        <f t="shared" si="456"/>
        <v>1.3514972993101994E-3</v>
      </c>
      <c r="AT136" s="67">
        <f t="shared" si="457"/>
        <v>2.0403188398339933E-6</v>
      </c>
      <c r="AU136" s="58">
        <v>0.75</v>
      </c>
      <c r="AV136" s="58">
        <f t="shared" si="458"/>
        <v>0.375</v>
      </c>
      <c r="AW136" s="58">
        <f t="shared" si="459"/>
        <v>294.31779999999998</v>
      </c>
      <c r="AX136" s="57">
        <f t="shared" si="460"/>
        <v>2.6628249904999999</v>
      </c>
      <c r="AY136" s="47">
        <f t="shared" si="461"/>
        <v>2.65742234731171</v>
      </c>
      <c r="AZ136" s="9" t="str">
        <f>Input!B136</f>
        <v>M5-14-42-268.5</v>
      </c>
      <c r="BA136" s="48">
        <f>Input!E136</f>
        <v>268.5</v>
      </c>
      <c r="BB136" s="58">
        <f t="shared" si="462"/>
        <v>472.42502452003959</v>
      </c>
      <c r="BC136" s="22">
        <f t="shared" si="463"/>
        <v>4.1571882313824577</v>
      </c>
      <c r="BD136" s="9">
        <f t="shared" si="464"/>
        <v>294259.8</v>
      </c>
      <c r="BE136" s="49">
        <f t="shared" si="465"/>
        <v>1328.711173655855</v>
      </c>
      <c r="BF136" s="89">
        <f t="shared" si="466"/>
        <v>0.90290915035098462</v>
      </c>
      <c r="BG136" s="85"/>
      <c r="BH136" s="85"/>
      <c r="BI136" s="85"/>
      <c r="BJ136" s="85"/>
      <c r="BK136" s="85"/>
      <c r="BL136" s="85"/>
      <c r="BM136" s="90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</row>
    <row r="137" spans="1:109" s="165" customFormat="1" ht="15" customHeight="1" x14ac:dyDescent="0.2">
      <c r="A137" s="148">
        <f>Input!A137</f>
        <v>10368</v>
      </c>
      <c r="B137" s="148" t="str">
        <f>Input!B137</f>
        <v>Hu1-13</v>
      </c>
      <c r="C137" s="148">
        <f>Input!O137</f>
        <v>2.2978470673549332</v>
      </c>
      <c r="D137" s="148">
        <f>C137*Input!P137/100</f>
        <v>1.1462703849614458E-2</v>
      </c>
      <c r="E137" s="149">
        <f>Input!M137</f>
        <v>3.0137853314677101</v>
      </c>
      <c r="F137" s="150">
        <f>E137*Input!N137/100</f>
        <v>3.1449996850702993E-4</v>
      </c>
      <c r="G137" s="151">
        <f t="shared" si="441"/>
        <v>415.54072150276784</v>
      </c>
      <c r="H137" s="150">
        <f>G137*Input!L137/100</f>
        <v>1.6846974737360947E-2</v>
      </c>
      <c r="I137" s="148">
        <v>0</v>
      </c>
      <c r="J137" s="152">
        <f>(((C137*$G$4*0.000000001*Input!G137*(234/233))-(I137*0.000000000000001))/Input!F137)*1000000000000</f>
        <v>752.72606862888006</v>
      </c>
      <c r="K137" s="148">
        <f>J137*Input!P137/100</f>
        <v>3.7549391894515782</v>
      </c>
      <c r="L137" s="153">
        <f t="shared" si="442"/>
        <v>10.409654379254039</v>
      </c>
      <c r="M137" s="154">
        <f>L137*Input!P137/100</f>
        <v>5.1928079558220777E-2</v>
      </c>
      <c r="N137" s="148">
        <v>0</v>
      </c>
      <c r="O137" s="152">
        <f>(((G137*$D$4*0.000000001*Input!G137*(238/236))-(N137*0.000000001))/Input!F137)*1000000</f>
        <v>13.712179211548801</v>
      </c>
      <c r="P137" s="148">
        <f>O137*Input!N137/100</f>
        <v>1.4309180833708137E-3</v>
      </c>
      <c r="Q137" s="155">
        <f t="shared" si="443"/>
        <v>10.230645663377814</v>
      </c>
      <c r="R137" s="156">
        <f>Q137*Input!N137/100</f>
        <v>1.0676068084026302E-3</v>
      </c>
      <c r="S137" s="154">
        <f>Input!S137*$G$6/0.000000000155125</f>
        <v>0.99939765902224931</v>
      </c>
      <c r="T137" s="148">
        <f>S137*Input!T137/100</f>
        <v>8.4687376872553694E-4</v>
      </c>
      <c r="U137" s="154">
        <f>S137</f>
        <v>0.99939765902224931</v>
      </c>
      <c r="V137" s="148">
        <f>U137*Input!T137/100</f>
        <v>8.4687376872553694E-4</v>
      </c>
      <c r="W137" s="157">
        <v>0</v>
      </c>
      <c r="X137" s="152">
        <f>((($L$4*0.000000001*Input!G137/Input!W137*(232/229))-(W137*0.000000001))/Input!F137)*1000000000</f>
        <v>0.84558079745413883</v>
      </c>
      <c r="Y137" s="152">
        <f>X137*Input!X137/100</f>
        <v>2.5717886271257721E-3</v>
      </c>
      <c r="Z137" s="152">
        <f t="shared" si="444"/>
        <v>2.0646663618979031E-4</v>
      </c>
      <c r="AA137" s="152">
        <f>Z137*Input!X137/100</f>
        <v>6.2795719632294032E-7</v>
      </c>
      <c r="AB137" s="153">
        <v>0</v>
      </c>
      <c r="AC137" s="153">
        <v>0.9</v>
      </c>
      <c r="AD137" s="152">
        <f>(((Input!G137*$L$4*0.000000001*Input!U137*(230/229))-((AB137*0.000000000000001)+(Input!G137*AC137*0.000000000000001)))/Input!F137)*1000000000000</f>
        <v>224.06054629966431</v>
      </c>
      <c r="AE137" s="152">
        <f>AD137*Input!V137/100</f>
        <v>0.57003471774548164</v>
      </c>
      <c r="AF137" s="152">
        <f t="shared" si="445"/>
        <v>10.214589523522244</v>
      </c>
      <c r="AG137" s="152">
        <f>AF137*Input!V137/100</f>
        <v>2.5987041235450564E-2</v>
      </c>
      <c r="AH137" s="148">
        <f t="shared" si="446"/>
        <v>49473.31787850066</v>
      </c>
      <c r="AI137" s="157">
        <f t="shared" si="447"/>
        <v>196.17210828981874</v>
      </c>
      <c r="AJ137" s="154">
        <f t="shared" si="448"/>
        <v>-0.60234097775069273</v>
      </c>
      <c r="AK137" s="157">
        <f t="shared" si="449"/>
        <v>0.84687376872553699</v>
      </c>
      <c r="AL137" s="157">
        <f t="shared" si="450"/>
        <v>0.99843058391582795</v>
      </c>
      <c r="AM137" s="157">
        <f t="shared" si="451"/>
        <v>2.5422533418389347E-3</v>
      </c>
      <c r="AN137" s="148">
        <f>AF137/Q137</f>
        <v>0.99843058391582795</v>
      </c>
      <c r="AO137" s="152">
        <f t="shared" si="452"/>
        <v>2.5422533418389347E-3</v>
      </c>
      <c r="AP137" s="148">
        <f t="shared" si="453"/>
        <v>792.65309999999999</v>
      </c>
      <c r="AQ137" s="148" t="e">
        <f t="shared" si="454"/>
        <v>#VALUE!</v>
      </c>
      <c r="AR137" s="148" t="e">
        <f t="shared" si="455"/>
        <v>#VALUE!</v>
      </c>
      <c r="AS137" s="156">
        <f t="shared" si="456"/>
        <v>2.0181193150777347E-5</v>
      </c>
      <c r="AT137" s="156">
        <f t="shared" si="457"/>
        <v>6.1416134328290629E-8</v>
      </c>
      <c r="AU137" s="148">
        <v>0.75</v>
      </c>
      <c r="AV137" s="148">
        <f t="shared" si="458"/>
        <v>0.375</v>
      </c>
      <c r="AW137" s="148">
        <f t="shared" si="459"/>
        <v>792.65150000000006</v>
      </c>
      <c r="AX137" s="158">
        <f t="shared" si="460"/>
        <v>347.99802561080003</v>
      </c>
      <c r="AY137" s="158">
        <f t="shared" si="461"/>
        <v>439.72473774262755</v>
      </c>
      <c r="AZ137" s="148" t="str">
        <f>Input!B137</f>
        <v>Hu1-13</v>
      </c>
      <c r="BA137" s="159">
        <f>Input!E137</f>
        <v>0</v>
      </c>
      <c r="BB137" s="148">
        <f t="shared" si="462"/>
        <v>-5.6595215036591373</v>
      </c>
      <c r="BC137" s="154">
        <f t="shared" si="463"/>
        <v>10.62014995306709</v>
      </c>
      <c r="BD137" s="148">
        <f t="shared" si="464"/>
        <v>792593.5</v>
      </c>
      <c r="BE137" s="160">
        <f t="shared" si="465"/>
        <v>219862.36887131378</v>
      </c>
      <c r="BF137" s="161">
        <f t="shared" si="466"/>
        <v>55.475166292201237</v>
      </c>
      <c r="BG137" s="162"/>
      <c r="BH137" s="162"/>
      <c r="BI137" s="162"/>
      <c r="BJ137" s="162"/>
      <c r="BK137" s="162"/>
      <c r="BL137" s="162"/>
      <c r="BM137" s="166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</row>
    <row r="138" spans="1:109" s="76" customFormat="1" ht="15" customHeight="1" x14ac:dyDescent="0.2">
      <c r="A138" s="58"/>
      <c r="B138" s="58"/>
      <c r="C138" s="58"/>
      <c r="D138" s="58"/>
      <c r="E138" s="60"/>
      <c r="F138" s="61"/>
      <c r="G138" s="59"/>
      <c r="H138" s="61"/>
      <c r="I138" s="58"/>
      <c r="J138" s="63"/>
      <c r="K138" s="58"/>
      <c r="L138" s="64"/>
      <c r="M138" s="65"/>
      <c r="N138" s="58"/>
      <c r="O138" s="63"/>
      <c r="P138" s="58"/>
      <c r="Q138" s="66"/>
      <c r="R138" s="67"/>
      <c r="S138" s="65"/>
      <c r="T138" s="58"/>
      <c r="U138" s="58"/>
      <c r="V138" s="58"/>
      <c r="W138" s="68"/>
      <c r="X138" s="63"/>
      <c r="Y138" s="63"/>
      <c r="Z138" s="63"/>
      <c r="AA138" s="63"/>
      <c r="AB138" s="64"/>
      <c r="AC138" s="64"/>
      <c r="AD138" s="63"/>
      <c r="AE138" s="63"/>
      <c r="AF138" s="63"/>
      <c r="AG138" s="63"/>
      <c r="AH138" s="58"/>
      <c r="AI138" s="68"/>
      <c r="AJ138" s="65"/>
      <c r="AK138" s="68"/>
      <c r="AL138" s="68"/>
      <c r="AM138" s="68"/>
      <c r="AN138" s="58"/>
      <c r="AO138" s="63"/>
      <c r="AP138" s="58"/>
      <c r="AQ138" s="58"/>
      <c r="AR138" s="58"/>
      <c r="AS138" s="67"/>
      <c r="AT138" s="67"/>
      <c r="AU138" s="58"/>
      <c r="AV138" s="58"/>
      <c r="AW138" s="58"/>
      <c r="AX138" s="57"/>
      <c r="AY138" s="57"/>
      <c r="AZ138" s="58"/>
      <c r="BA138" s="69"/>
      <c r="BB138" s="58"/>
      <c r="BC138" s="65"/>
      <c r="BD138" s="58"/>
      <c r="BE138" s="62"/>
      <c r="BF138" s="74"/>
      <c r="BG138" s="75"/>
      <c r="BH138" s="75"/>
      <c r="BI138" s="75"/>
      <c r="BJ138" s="75"/>
      <c r="BK138" s="75"/>
      <c r="BL138" s="75"/>
      <c r="BM138" s="103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</row>
    <row r="139" spans="1:109" s="165" customFormat="1" ht="15" customHeight="1" x14ac:dyDescent="0.2">
      <c r="A139" s="148">
        <f>Input!A139</f>
        <v>10368</v>
      </c>
      <c r="B139" s="148" t="str">
        <f>Input!B139</f>
        <v>Hu1-13</v>
      </c>
      <c r="C139" s="148">
        <f>Input!O139</f>
        <v>2.3060505008998122</v>
      </c>
      <c r="D139" s="148">
        <f>C139*Input!P139/100</f>
        <v>3.4526802816704075E-2</v>
      </c>
      <c r="E139" s="149">
        <f>Input!M139</f>
        <v>3.0128894783077591</v>
      </c>
      <c r="F139" s="150">
        <f>E139*Input!N139/100</f>
        <v>5.1374604568325886E-4</v>
      </c>
      <c r="G139" s="151">
        <f t="shared" ref="G139:G147" si="467">E139*137.88</f>
        <v>415.41720126907381</v>
      </c>
      <c r="H139" s="150">
        <f>G139*Input!L139/100</f>
        <v>3.8934431324251929E-2</v>
      </c>
      <c r="I139" s="148">
        <v>0</v>
      </c>
      <c r="J139" s="152">
        <f>(((C139*$G$4*0.000000001*Input!G139*(234/233))-(I139*0.000000000000001))/Input!F139)*1000000000000</f>
        <v>755.41333984428047</v>
      </c>
      <c r="K139" s="148">
        <f>J139*Input!P139/100</f>
        <v>11.310249892504189</v>
      </c>
      <c r="L139" s="153">
        <f t="shared" ref="L139:L147" si="468">(J139/234)*602200000000*0.0000028263/(365.2425*24*60)</f>
        <v>10.446817386809485</v>
      </c>
      <c r="M139" s="154">
        <f>L139*Input!P139/100</f>
        <v>0.15641253469329702</v>
      </c>
      <c r="N139" s="148">
        <v>0</v>
      </c>
      <c r="O139" s="152">
        <f>(((G139*$D$4*0.000000001*Input!G139*(238/236))-(N139*0.000000001))/Input!F139)*1000000</f>
        <v>13.708103241389871</v>
      </c>
      <c r="P139" s="148">
        <f>O139*Input!N139/100</f>
        <v>2.3374517667463335E-3</v>
      </c>
      <c r="Q139" s="155">
        <f t="shared" ref="Q139:Q147" si="469">(O139/238.05)*602200000000000000*0.00000000015512/(365.2425*24*60)</f>
        <v>10.227604585385237</v>
      </c>
      <c r="R139" s="156">
        <f>Q139*Input!N139/100</f>
        <v>1.7439708460546821E-3</v>
      </c>
      <c r="S139" s="154">
        <f>Input!S139*$G$6/0.000000000155125</f>
        <v>1.0017315144305257</v>
      </c>
      <c r="T139" s="148">
        <f>S139*Input!T139/100</f>
        <v>1.7862510014067412E-3</v>
      </c>
      <c r="U139" s="154">
        <f>S139</f>
        <v>1.0017315144305257</v>
      </c>
      <c r="V139" s="148">
        <f>U139*Input!T139/100</f>
        <v>1.7862510014067412E-3</v>
      </c>
      <c r="W139" s="157">
        <v>0</v>
      </c>
      <c r="X139" s="152">
        <f>((($L$4*0.000000001*Input!G139/Input!W139*(232/229))-(W139*0.000000001))/Input!F139)*1000000000</f>
        <v>0.90336842967859077</v>
      </c>
      <c r="Y139" s="152">
        <f>X139*Input!X139/100</f>
        <v>5.8331725593688691E-3</v>
      </c>
      <c r="Z139" s="152">
        <f t="shared" ref="Z139:Z147" si="470">(X139/232)*6.022E+23*0.000000001*0.000000000049475/(365.2425*24*60)</f>
        <v>2.2057672250522893E-4</v>
      </c>
      <c r="AA139" s="152">
        <f>Z139*Input!X139/100</f>
        <v>1.4242938348097952E-6</v>
      </c>
      <c r="AB139" s="153">
        <v>0</v>
      </c>
      <c r="AC139" s="153">
        <v>0.9</v>
      </c>
      <c r="AD139" s="152">
        <f>(((Input!G139*$L$4*0.000000001*Input!U139*(230/229))-((AB139*0.000000000000001)+(Input!G139*AC139*0.000000000000001)))/Input!F139)*1000000000000</f>
        <v>224.46722497845565</v>
      </c>
      <c r="AE139" s="152">
        <f>AD139*Input!V139/100</f>
        <v>0.53686823079478951</v>
      </c>
      <c r="AF139" s="152">
        <f t="shared" ref="AF139:AF147" si="471">(AD139/230)*602200000000*$D$6/(365.2425*24*60)</f>
        <v>10.233129404105529</v>
      </c>
      <c r="AG139" s="152">
        <f>AF139*Input!V139/100</f>
        <v>2.4475030059304084E-2</v>
      </c>
      <c r="AH139" s="148">
        <f t="shared" ref="AH139:AH147" si="472">AF139/Z139</f>
        <v>46392.607922909665</v>
      </c>
      <c r="AI139" s="157">
        <f t="shared" ref="AI139:AI147" si="473">AH139*SQRT((AG139/AF139)^2+(AA139/Z139)^2)</f>
        <v>319.45291947463465</v>
      </c>
      <c r="AJ139" s="154">
        <f t="shared" ref="AJ139:AJ147" si="474">(U139-1)*1000</f>
        <v>1.7315144305256602</v>
      </c>
      <c r="AK139" s="157">
        <f t="shared" ref="AK139:AK147" si="475">V139*1000</f>
        <v>1.7862510014067412</v>
      </c>
      <c r="AL139" s="157">
        <f t="shared" ref="AL139:AL147" si="476">AF139/Q139</f>
        <v>1.0005401869689201</v>
      </c>
      <c r="AM139" s="157">
        <f t="shared" ref="AM139:AM147" si="477">AL139*SQRT((R139/Q139)^2+(AG139/AF139)^2)</f>
        <v>2.3991103269053477E-3</v>
      </c>
      <c r="AN139" s="148">
        <f>AF139/Q139</f>
        <v>1.0005401869689201</v>
      </c>
      <c r="AO139" s="152">
        <f t="shared" ref="AO139:AO147" si="478">AN139*SQRT((R139/Q139)^2+(AG139/AF139)^2)</f>
        <v>2.3991103269053477E-3</v>
      </c>
      <c r="AP139" s="148">
        <f t="shared" ref="AP139:AP147" si="479">ThU_Alter_Kombi(AN139,U139)</f>
        <v>682.45280000000002</v>
      </c>
      <c r="AQ139" s="148" t="e">
        <f t="shared" ref="AQ139:AQ147" si="480">Montealter(AN139,AO139,U139,V139)</f>
        <v>#VALUE!</v>
      </c>
      <c r="AR139" s="148" t="e">
        <f t="shared" ref="AR139:AR147" si="481">(AQ139/AP139)*100</f>
        <v>#VALUE!</v>
      </c>
      <c r="AS139" s="156">
        <f t="shared" ref="AS139:AS147" si="482">Z139/Q139</f>
        <v>2.1566801948955149E-5</v>
      </c>
      <c r="AT139" s="156">
        <f t="shared" ref="AT139:AT147" si="483">AS139*SQRT((Y139/X139)^2+(P139/O139)^2)</f>
        <v>1.3930831525202957E-7</v>
      </c>
      <c r="AU139" s="148">
        <v>0.75</v>
      </c>
      <c r="AV139" s="148">
        <f t="shared" ref="AV139:AV147" si="484">AU139/2</f>
        <v>0.375</v>
      </c>
      <c r="AW139" s="148">
        <f t="shared" ref="AW139:AW147" si="485">marincorr_age(AN139,U139,AS139,AU139)</f>
        <v>682.4511</v>
      </c>
      <c r="AX139" s="158">
        <f t="shared" ref="AX139:AX147" si="486">marincorr_age_error(AN139, AO139, U139, V139, AS139, AT139, AU139, AV139)</f>
        <v>304.76176310379998</v>
      </c>
      <c r="AY139" s="158">
        <f t="shared" ref="AY139:AY147" si="487">SQRT(((AU139*EXP(-0.0000091577*AW139*1000))/(0.0000091577*(EXP(-0.0000091577*AW139*1000)+(AJ139/1000)*EXP(-(0.0000091577-0.0000028263)*AW139*1000)-AS139*AU139*EXP(-0.0000091577*AW139*1000))))^2*AT139^2+((AS139*EXP(-0.0000091577*AW139*1000))/(0.0000091577*(EXP(-0.0000091577*AW139*1000)+(AJ139/1000)*EXP(-(0.0000091577-0.0000028263)*AW139*1000)-AS139*AU139*EXP(-0.0000091577*AW139*1000))))^2*AV139^2+((0.0000091577/(0.0000091577-0.0000028263))*(EXP(-(0.0000091577-0.0000028263)*AW139*1000)-1)/(0.0000091577*(EXP(-0.0000091577*AW139*1000)+(AJ139/1000)*EXP(-(0.0000091577-0.0000028263)*AW139*1000)-AS139*AU139*EXP(-0.0000091577*AW139*1000))))^2*T139^2+(1/(0.0000091577*(EXP(-0.0000091577*AW139*1000)+(AJ139/1000)*EXP(-(0.0000091577-0.0000028263)*AW139*1000)-AS139*AU139*EXP(-0.0000091577*AW139*1000))))^2*AO139^2)/1000</f>
        <v>195.62703923992729</v>
      </c>
      <c r="AZ139" s="148" t="str">
        <f>Input!B139</f>
        <v>Hu1-13</v>
      </c>
      <c r="BA139" s="159">
        <f>Input!E139</f>
        <v>0</v>
      </c>
      <c r="BB139" s="148">
        <f t="shared" ref="BB139:BB147" si="488">((U139-1)*EXP(0.0000028263*AW139*1000))*1000</f>
        <v>11.915117391008067</v>
      </c>
      <c r="BC139" s="154">
        <f t="shared" ref="BC139:BC147" si="489">SQRT((EXP(0.0000028263*AW139*1000)*V139)^2+((U139-1)*0.0000028263*EXP(0.0000028263*AW139*1000)*AY139*1000)^2)*1000</f>
        <v>13.94589250954288</v>
      </c>
      <c r="BD139" s="148">
        <f t="shared" ref="BD139:BD147" si="490">AW139*1000-58</f>
        <v>682393.1</v>
      </c>
      <c r="BE139" s="160">
        <f t="shared" ref="BE139:BE147" si="491">AY139/2*1000</f>
        <v>97813.519619963641</v>
      </c>
      <c r="BF139" s="161">
        <f t="shared" ref="BF139:BF147" si="492">AY139/AW139*100</f>
        <v>28.665356278263349</v>
      </c>
      <c r="BG139" s="162"/>
      <c r="BH139" s="162"/>
      <c r="BI139" s="162"/>
      <c r="BJ139" s="162"/>
      <c r="BK139" s="162"/>
      <c r="BL139" s="162"/>
      <c r="BM139" s="166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</row>
    <row r="140" spans="1:109" ht="15" customHeight="1" x14ac:dyDescent="0.2">
      <c r="A140" s="9">
        <f>Input!A140</f>
        <v>10708</v>
      </c>
      <c r="B140" s="9" t="str">
        <f>Input!B140</f>
        <v>A4 poolspar</v>
      </c>
      <c r="C140" s="9">
        <f>Input!O140</f>
        <v>1.9183940794707639</v>
      </c>
      <c r="D140" s="9">
        <f>C140*Input!P140/100</f>
        <v>5.9989747009598585E-3</v>
      </c>
      <c r="E140" s="11">
        <f>Input!M140</f>
        <v>1.9484897969634147</v>
      </c>
      <c r="F140" s="12">
        <f>E140*Input!N140/100</f>
        <v>1.0072786922516326E-4</v>
      </c>
      <c r="G140" s="13">
        <f t="shared" si="467"/>
        <v>268.65777320531561</v>
      </c>
      <c r="H140" s="12">
        <f>G140*Input!L140/100</f>
        <v>1.8987674565747237E-2</v>
      </c>
      <c r="I140" s="9">
        <v>0.3</v>
      </c>
      <c r="J140" s="21">
        <f>(((C140*$G$4*0.000000001*Input!G140*(234/233))-(I140*0.000000000000001))/Input!F140)*1000000000000</f>
        <v>62.231238408484941</v>
      </c>
      <c r="K140" s="9">
        <f>J140*Input!P140/100</f>
        <v>0.19460215646875487</v>
      </c>
      <c r="L140" s="14">
        <f t="shared" si="468"/>
        <v>0.86061279185572881</v>
      </c>
      <c r="M140" s="22">
        <f>L140*Input!P140/100</f>
        <v>2.6912063693864362E-3</v>
      </c>
      <c r="N140" s="9">
        <v>5.0000000000000001E-3</v>
      </c>
      <c r="O140" s="21">
        <f>(((G140*$D$4*0.000000001*Input!G140*(238/236))-(N140*0.000000001))/Input!F140)*1000000</f>
        <v>0.87790097044272841</v>
      </c>
      <c r="P140" s="9">
        <f>O140*Input!N140/100</f>
        <v>4.538340117623896E-5</v>
      </c>
      <c r="Q140" s="23">
        <f t="shared" si="469"/>
        <v>0.65500119401667356</v>
      </c>
      <c r="R140" s="24">
        <f>Q140*Input!N140/100</f>
        <v>3.3860518395352968E-5</v>
      </c>
      <c r="S140" s="65">
        <f>Input!S140*$G$6/0.000000000155125</f>
        <v>1.302750791772628</v>
      </c>
      <c r="T140" s="9">
        <f>S140*Input!T140/100</f>
        <v>5.8576326533226061E-4</v>
      </c>
      <c r="U140" s="9">
        <f>S140*1/((U139+U141)/2)</f>
        <v>1.3010229821947237</v>
      </c>
      <c r="V140" s="9">
        <f>U140*Input!T140/100</f>
        <v>5.8498638046171033E-4</v>
      </c>
      <c r="W140" s="3">
        <v>3.0000000000000001E-3</v>
      </c>
      <c r="X140" s="21">
        <f>((($L$4*0.000000001*Input!G140/Input!W140*(232/229))-(W140*0.000000001))/Input!F140)*1000000000</f>
        <v>5.8807860117940365</v>
      </c>
      <c r="Y140" s="21">
        <f>X140*Input!X140/100</f>
        <v>2.0646089560914134E-2</v>
      </c>
      <c r="Z140" s="21">
        <f t="shared" si="470"/>
        <v>1.4359196775313955E-3</v>
      </c>
      <c r="AA140" s="21">
        <f>Z140*Input!X140/100</f>
        <v>5.0411843255537985E-6</v>
      </c>
      <c r="AB140" s="14">
        <v>0.05</v>
      </c>
      <c r="AC140" s="14">
        <v>0.9</v>
      </c>
      <c r="AD140" s="21">
        <f>(((Input!G140*$L$4*0.000000001*Input!U140*(230/229))-((AB140*0.000000000000001)+(Input!G140*AC140*0.000000000000001)))/Input!F140)*1000000000000</f>
        <v>0.14333184361874851</v>
      </c>
      <c r="AE140" s="21">
        <f>AD140*Input!V140/100</f>
        <v>1.6778866134488767E-3</v>
      </c>
      <c r="AF140" s="191">
        <f t="shared" si="471"/>
        <v>6.534287148693748E-3</v>
      </c>
      <c r="AG140" s="21">
        <f>AF140*Input!V140/100</f>
        <v>7.6492373630434153E-5</v>
      </c>
      <c r="AH140" s="9">
        <f t="shared" si="472"/>
        <v>4.5505937768938196</v>
      </c>
      <c r="AI140" s="3">
        <f t="shared" si="473"/>
        <v>5.5614724074017588E-2</v>
      </c>
      <c r="AJ140" s="22">
        <f t="shared" si="474"/>
        <v>301.02298219472368</v>
      </c>
      <c r="AK140" s="3">
        <f t="shared" si="475"/>
        <v>0.58498638046171036</v>
      </c>
      <c r="AL140" s="3">
        <f t="shared" si="476"/>
        <v>9.9759927285375492E-3</v>
      </c>
      <c r="AM140" s="3">
        <f t="shared" si="477"/>
        <v>1.1678317562662606E-4</v>
      </c>
      <c r="AN140" s="9">
        <f>AL140*1/((AN139+AN141)/2)</f>
        <v>9.9687682927310714E-3</v>
      </c>
      <c r="AO140" s="21">
        <f t="shared" si="478"/>
        <v>1.1669860333607319E-4</v>
      </c>
      <c r="AP140" s="58">
        <f t="shared" si="479"/>
        <v>0.8397</v>
      </c>
      <c r="AQ140" s="58">
        <f t="shared" si="480"/>
        <v>9.7999999999999997E-3</v>
      </c>
      <c r="AR140" s="58">
        <f t="shared" si="481"/>
        <v>1.1670834821960223</v>
      </c>
      <c r="AS140" s="67">
        <f t="shared" si="482"/>
        <v>2.1922397861992952E-3</v>
      </c>
      <c r="AT140" s="67">
        <f t="shared" si="483"/>
        <v>7.6972849138269902E-6</v>
      </c>
      <c r="AU140" s="58">
        <v>0.75</v>
      </c>
      <c r="AV140" s="58">
        <f t="shared" si="484"/>
        <v>0.375</v>
      </c>
      <c r="AW140" s="58">
        <f t="shared" si="485"/>
        <v>0.70169999999999999</v>
      </c>
      <c r="AX140" s="57">
        <f t="shared" si="486"/>
        <v>7.0115539000000004E-2</v>
      </c>
      <c r="AY140" s="47">
        <f t="shared" si="487"/>
        <v>6.9758977139463982E-2</v>
      </c>
      <c r="AZ140" s="9" t="str">
        <f>Input!B140</f>
        <v>A4 poolspar</v>
      </c>
      <c r="BA140" s="48">
        <f>Input!E140</f>
        <v>0</v>
      </c>
      <c r="BB140" s="58">
        <f t="shared" si="488"/>
        <v>301.62056777545178</v>
      </c>
      <c r="BC140" s="22">
        <f t="shared" si="489"/>
        <v>0.58915658912378943</v>
      </c>
      <c r="BD140" s="9">
        <f t="shared" si="490"/>
        <v>643.70000000000005</v>
      </c>
      <c r="BE140" s="49">
        <f t="shared" si="491"/>
        <v>34.87948856973199</v>
      </c>
      <c r="BF140" s="89">
        <f t="shared" si="492"/>
        <v>9.9414247027880833</v>
      </c>
      <c r="BG140" s="85"/>
      <c r="BH140" s="85"/>
      <c r="BI140" s="85"/>
      <c r="BJ140" s="85"/>
      <c r="BK140" s="85"/>
      <c r="BL140" s="85"/>
      <c r="BM140" s="90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</row>
    <row r="141" spans="1:109" s="165" customFormat="1" ht="15" customHeight="1" x14ac:dyDescent="0.2">
      <c r="A141" s="148">
        <f>Input!A141</f>
        <v>10368</v>
      </c>
      <c r="B141" s="148" t="str">
        <f>Input!B141</f>
        <v>Hu1-13</v>
      </c>
      <c r="C141" s="148">
        <f>Input!O141</f>
        <v>2.2959691625406111</v>
      </c>
      <c r="D141" s="148">
        <f>C141*Input!P141/100</f>
        <v>3.2809810862641876E-2</v>
      </c>
      <c r="E141" s="149">
        <f>Input!M141</f>
        <v>3.0126616505142123</v>
      </c>
      <c r="F141" s="150">
        <f>E141*Input!N141/100</f>
        <v>4.3132905231069488E-4</v>
      </c>
      <c r="G141" s="151">
        <f t="shared" si="467"/>
        <v>415.38578837289958</v>
      </c>
      <c r="H141" s="150">
        <f>G141*Input!L141/100</f>
        <v>3.2110215083881226E-2</v>
      </c>
      <c r="I141" s="148">
        <v>0</v>
      </c>
      <c r="J141" s="152">
        <f>(((C141*$G$4*0.000000001*Input!G141*(234/233))-(I141*0.000000000000001))/Input!F141)*1000000000000</f>
        <v>752.11090675486946</v>
      </c>
      <c r="K141" s="148">
        <f>J141*Input!P141/100</f>
        <v>10.747799666024855</v>
      </c>
      <c r="L141" s="153">
        <f t="shared" si="468"/>
        <v>10.401147137692169</v>
      </c>
      <c r="M141" s="154">
        <f>L141*Input!P141/100</f>
        <v>0.14863425690115417</v>
      </c>
      <c r="N141" s="148">
        <v>0</v>
      </c>
      <c r="O141" s="152">
        <f>(((G141*$D$4*0.000000001*Input!G141*(238/236))-(N141*0.000000001))/Input!F141)*1000000</f>
        <v>13.707066666056566</v>
      </c>
      <c r="P141" s="148">
        <f>O141*Input!N141/100</f>
        <v>1.9624693247648865E-3</v>
      </c>
      <c r="Q141" s="155">
        <f t="shared" si="469"/>
        <v>10.22683119737923</v>
      </c>
      <c r="R141" s="156">
        <f>Q141*Input!N141/100</f>
        <v>1.4641967536427878E-3</v>
      </c>
      <c r="S141" s="154">
        <f>Input!S141*$G$6/0.000000000155125</f>
        <v>1.0009245640577875</v>
      </c>
      <c r="T141" s="148">
        <f>S141*Input!T141/100</f>
        <v>2.0697506426585821E-3</v>
      </c>
      <c r="U141" s="154">
        <f>S141</f>
        <v>1.0009245640577875</v>
      </c>
      <c r="V141" s="148">
        <f>U141*Input!T141/100</f>
        <v>2.0697506426585821E-3</v>
      </c>
      <c r="W141" s="157">
        <v>0</v>
      </c>
      <c r="X141" s="152">
        <f>((($L$4*0.000000001*Input!G141/Input!W141*(232/229))-(W141*0.000000001))/Input!F141)*1000000000</f>
        <v>0.89106752256690203</v>
      </c>
      <c r="Y141" s="152">
        <f>X141*Input!X141/100</f>
        <v>6.5026789717161134E-3</v>
      </c>
      <c r="Z141" s="152">
        <f t="shared" si="470"/>
        <v>2.1757319295361187E-4</v>
      </c>
      <c r="AA141" s="152">
        <f>Z141*Input!X141/100</f>
        <v>1.5877681441614427E-6</v>
      </c>
      <c r="AB141" s="153">
        <v>0</v>
      </c>
      <c r="AC141" s="153">
        <v>0.9</v>
      </c>
      <c r="AD141" s="152">
        <f>(((Input!G141*$L$4*0.000000001*Input!U141*(230/229))-((AB141*0.000000000000001)+(Input!G141*AC141*0.000000000000001)))/Input!F141)*1000000000000</f>
        <v>224.53303768011583</v>
      </c>
      <c r="AE141" s="152">
        <f>AD141*Input!V141/100</f>
        <v>0.76858642171490454</v>
      </c>
      <c r="AF141" s="152">
        <f t="shared" si="471"/>
        <v>10.236129708014431</v>
      </c>
      <c r="AG141" s="152">
        <f>AF141*Input!V141/100</f>
        <v>3.5038720296034012E-2</v>
      </c>
      <c r="AH141" s="148">
        <f t="shared" si="472"/>
        <v>47046.833155575587</v>
      </c>
      <c r="AI141" s="157">
        <f t="shared" si="473"/>
        <v>379.22373486024787</v>
      </c>
      <c r="AJ141" s="154">
        <f t="shared" si="474"/>
        <v>0.9245640577875136</v>
      </c>
      <c r="AK141" s="157">
        <f t="shared" si="475"/>
        <v>2.0697506426585823</v>
      </c>
      <c r="AL141" s="157">
        <f t="shared" si="476"/>
        <v>1.0009092269595281</v>
      </c>
      <c r="AM141" s="157">
        <f t="shared" si="477"/>
        <v>3.4291516877280174E-3</v>
      </c>
      <c r="AN141" s="148">
        <f>AF141/Q141</f>
        <v>1.0009092269595281</v>
      </c>
      <c r="AO141" s="152">
        <f t="shared" si="478"/>
        <v>3.4291516877280174E-3</v>
      </c>
      <c r="AP141" s="148">
        <f t="shared" si="479"/>
        <v>848.54740000000004</v>
      </c>
      <c r="AQ141" s="148" t="e">
        <f t="shared" si="480"/>
        <v>#VALUE!</v>
      </c>
      <c r="AR141" s="148" t="e">
        <f t="shared" si="481"/>
        <v>#VALUE!</v>
      </c>
      <c r="AS141" s="156">
        <f t="shared" si="482"/>
        <v>2.1274741780168238E-5</v>
      </c>
      <c r="AT141" s="156">
        <f t="shared" si="483"/>
        <v>1.5528501975717188E-7</v>
      </c>
      <c r="AU141" s="148">
        <v>0.75</v>
      </c>
      <c r="AV141" s="148">
        <f t="shared" si="484"/>
        <v>0.375</v>
      </c>
      <c r="AW141" s="148">
        <f t="shared" si="485"/>
        <v>848.54570000000001</v>
      </c>
      <c r="AX141" s="158">
        <f t="shared" si="486"/>
        <v>332.2468333205</v>
      </c>
      <c r="AY141" s="158">
        <f t="shared" si="487"/>
        <v>1163.9748542183138</v>
      </c>
      <c r="AZ141" s="148" t="str">
        <f>Input!B141</f>
        <v>Hu1-13</v>
      </c>
      <c r="BA141" s="159">
        <f>Input!E141</f>
        <v>0</v>
      </c>
      <c r="BB141" s="148">
        <f t="shared" si="488"/>
        <v>10.173759123938067</v>
      </c>
      <c r="BC141" s="154">
        <f t="shared" si="489"/>
        <v>40.483172930264232</v>
      </c>
      <c r="BD141" s="148">
        <f t="shared" si="490"/>
        <v>848487.7</v>
      </c>
      <c r="BE141" s="160">
        <f t="shared" si="491"/>
        <v>581987.42710915685</v>
      </c>
      <c r="BF141" s="161">
        <f t="shared" si="492"/>
        <v>137.1729129283566</v>
      </c>
      <c r="BG141" s="162"/>
      <c r="BH141" s="162"/>
      <c r="BI141" s="162"/>
      <c r="BJ141" s="162"/>
      <c r="BK141" s="162"/>
      <c r="BL141" s="162"/>
      <c r="BM141" s="166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</row>
    <row r="142" spans="1:109" ht="15" customHeight="1" x14ac:dyDescent="0.2">
      <c r="A142" s="9">
        <f>Input!A142</f>
        <v>10703</v>
      </c>
      <c r="B142" s="9" t="str">
        <f>Input!B142</f>
        <v>B1-5mm</v>
      </c>
      <c r="C142" s="9">
        <f>Input!O142</f>
        <v>1.1260353319159171</v>
      </c>
      <c r="D142" s="9">
        <f>C142*Input!P142/100</f>
        <v>1.6150489733782252E-3</v>
      </c>
      <c r="E142" s="11">
        <f>Input!M142</f>
        <v>0.95561232957658315</v>
      </c>
      <c r="F142" s="12">
        <f>E142*Input!N142/100</f>
        <v>3.813585268527408E-5</v>
      </c>
      <c r="G142" s="13">
        <f t="shared" si="467"/>
        <v>131.75982800201928</v>
      </c>
      <c r="H142" s="12">
        <f>G142*Input!L142/100</f>
        <v>5.3056264403703269E-3</v>
      </c>
      <c r="I142" s="9">
        <v>0.3</v>
      </c>
      <c r="J142" s="21">
        <f>(((C142*$G$4*0.000000001*Input!G142*(234/233))-(I142*0.000000000000001))/Input!F142)*1000000000000</f>
        <v>40.469215549345648</v>
      </c>
      <c r="K142" s="9">
        <f>J142*Input!P142/100</f>
        <v>5.8044151168138762E-2</v>
      </c>
      <c r="L142" s="14">
        <f t="shared" si="468"/>
        <v>0.55965983433466349</v>
      </c>
      <c r="M142" s="22">
        <f>L142*Input!P142/100</f>
        <v>8.0270841887820975E-4</v>
      </c>
      <c r="N142" s="9">
        <v>5.0000000000000001E-3</v>
      </c>
      <c r="O142" s="21">
        <f>(((G142*$D$4*0.000000001*Input!G142*(238/236))-(N142*0.000000001))/Input!F142)*1000000</f>
        <v>0.47700921181318257</v>
      </c>
      <c r="P142" s="9">
        <f>O142*Input!N142/100</f>
        <v>1.9036122147237724E-5</v>
      </c>
      <c r="Q142" s="23">
        <f t="shared" si="469"/>
        <v>0.35589618170375359</v>
      </c>
      <c r="R142" s="24">
        <f>Q142*Input!N142/100</f>
        <v>1.4202835121141229E-5</v>
      </c>
      <c r="S142" s="65">
        <f>Input!S142*$G$6/0.000000000155125</f>
        <v>1.5683129626654424</v>
      </c>
      <c r="T142" s="9">
        <f>S142*Input!T142/100</f>
        <v>6.979385516316304E-4</v>
      </c>
      <c r="U142" s="9">
        <f>S142*1/((U141+U143)/2)</f>
        <v>1.5678115335758391</v>
      </c>
      <c r="V142" s="9">
        <f>U142*Input!T142/100</f>
        <v>6.9771540312691565E-4</v>
      </c>
      <c r="W142" s="3">
        <v>3.0000000000000001E-3</v>
      </c>
      <c r="X142" s="21">
        <f>((($L$4*0.000000001*Input!G142/Input!W142*(232/229))-(W142*0.000000001))/Input!F142)*1000000000</f>
        <v>7.10081332220001E-2</v>
      </c>
      <c r="Y142" s="21">
        <f>X142*Input!X142/100</f>
        <v>1.1837012808141827E-4</v>
      </c>
      <c r="Z142" s="21">
        <f t="shared" si="470"/>
        <v>1.7338154381702364E-5</v>
      </c>
      <c r="AA142" s="21">
        <f>Z142*Input!X142/100</f>
        <v>2.8902598360685421E-8</v>
      </c>
      <c r="AB142" s="14">
        <v>0.05</v>
      </c>
      <c r="AC142" s="14">
        <v>0.9</v>
      </c>
      <c r="AD142" s="21">
        <f>(((Input!G142*$L$4*0.000000001*Input!U142*(230/229))-((AB142*0.000000000000001)+(Input!G142*AC142*0.000000000000001)))/Input!F142)*1000000000000</f>
        <v>1.8745458656638066E-2</v>
      </c>
      <c r="AE142" s="21">
        <f>AD142*Input!V142/100</f>
        <v>4.2383356004435673E-4</v>
      </c>
      <c r="AF142" s="191">
        <f t="shared" si="471"/>
        <v>8.5457778609371109E-4</v>
      </c>
      <c r="AG142" s="21">
        <f>AF142*Input!V142/100</f>
        <v>1.9321946293731359E-5</v>
      </c>
      <c r="AH142" s="9">
        <f t="shared" si="472"/>
        <v>49.288855507918456</v>
      </c>
      <c r="AI142" s="3">
        <f t="shared" si="473"/>
        <v>1.117442522454039</v>
      </c>
      <c r="AJ142" s="22">
        <f t="shared" si="474"/>
        <v>567.81153357583912</v>
      </c>
      <c r="AK142" s="3">
        <f t="shared" si="475"/>
        <v>0.6977154031269156</v>
      </c>
      <c r="AL142" s="3">
        <f t="shared" si="476"/>
        <v>2.4011996476125666E-3</v>
      </c>
      <c r="AM142" s="3">
        <f t="shared" si="477"/>
        <v>5.4291047176698087E-5</v>
      </c>
      <c r="AN142" s="9">
        <f>AL142*1/((AN141+AN143)/2)</f>
        <v>2.4000308170146626E-3</v>
      </c>
      <c r="AO142" s="21">
        <f t="shared" si="478"/>
        <v>5.4264619954290541E-5</v>
      </c>
      <c r="AP142" s="58">
        <f t="shared" si="479"/>
        <v>0.1673</v>
      </c>
      <c r="AQ142" s="58">
        <f t="shared" si="480"/>
        <v>4.4999999999999997E-3</v>
      </c>
      <c r="AR142" s="58">
        <f t="shared" si="481"/>
        <v>2.6897788404064551</v>
      </c>
      <c r="AS142" s="67">
        <f t="shared" si="482"/>
        <v>4.8716887882024446E-5</v>
      </c>
      <c r="AT142" s="67">
        <f t="shared" si="483"/>
        <v>8.1234024963488959E-8</v>
      </c>
      <c r="AU142" s="58">
        <v>0.75</v>
      </c>
      <c r="AV142" s="58">
        <f t="shared" si="484"/>
        <v>0.375</v>
      </c>
      <c r="AW142" s="58">
        <f t="shared" si="485"/>
        <v>0.16470000000000001</v>
      </c>
      <c r="AX142" s="57">
        <f t="shared" si="486"/>
        <v>4.0106011000000004E-3</v>
      </c>
      <c r="AY142" s="47">
        <f t="shared" si="487"/>
        <v>3.9934620634553249E-3</v>
      </c>
      <c r="AZ142" s="9" t="str">
        <f>Input!B142</f>
        <v>B1-5mm</v>
      </c>
      <c r="BA142" s="48">
        <f>Input!E142</f>
        <v>5</v>
      </c>
      <c r="BB142" s="58">
        <f t="shared" si="488"/>
        <v>568.0759066077203</v>
      </c>
      <c r="BC142" s="22">
        <f t="shared" si="489"/>
        <v>0.69806970556236114</v>
      </c>
      <c r="BD142" s="9">
        <f t="shared" si="490"/>
        <v>106.70000000000002</v>
      </c>
      <c r="BE142" s="49">
        <f t="shared" si="491"/>
        <v>1.9967310317276625</v>
      </c>
      <c r="BF142" s="89">
        <f t="shared" si="492"/>
        <v>2.4246885631179871</v>
      </c>
      <c r="BG142" s="85"/>
      <c r="BH142" s="85"/>
      <c r="BI142" s="85"/>
      <c r="BJ142" s="85"/>
      <c r="BK142" s="85"/>
      <c r="BL142" s="85"/>
      <c r="BM142" s="90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</row>
    <row r="143" spans="1:109" s="165" customFormat="1" ht="15" customHeight="1" x14ac:dyDescent="0.2">
      <c r="A143" s="148">
        <f>Input!A143</f>
        <v>10368</v>
      </c>
      <c r="B143" s="148" t="str">
        <f>Input!B143</f>
        <v>Hu1-13</v>
      </c>
      <c r="C143" s="148">
        <f>Input!O143</f>
        <v>2.3166114107437576</v>
      </c>
      <c r="D143" s="148">
        <f>C143*Input!P143/100</f>
        <v>2.9896158261731691E-2</v>
      </c>
      <c r="E143" s="149">
        <f>Input!M143</f>
        <v>3.0136176458658466</v>
      </c>
      <c r="F143" s="150">
        <f>E143*Input!N143/100</f>
        <v>6.2842274593862522E-4</v>
      </c>
      <c r="G143" s="151">
        <f t="shared" si="467"/>
        <v>415.51760101198289</v>
      </c>
      <c r="H143" s="150">
        <f>G143*Input!L143/100</f>
        <v>3.1639920179770478E-2</v>
      </c>
      <c r="I143" s="148">
        <v>0</v>
      </c>
      <c r="J143" s="152">
        <f>(((C143*$G$4*0.000000001*Input!G143*(234/233))-(I143*0.000000000000001))/Input!F143)*1000000000000</f>
        <v>758.87287040265107</v>
      </c>
      <c r="K143" s="148">
        <f>J143*Input!P143/100</f>
        <v>9.7933487372439316</v>
      </c>
      <c r="L143" s="153">
        <f t="shared" si="468"/>
        <v>10.494660179729761</v>
      </c>
      <c r="M143" s="154">
        <f>L143*Input!P143/100</f>
        <v>0.13543489433800368</v>
      </c>
      <c r="N143" s="148">
        <v>0</v>
      </c>
      <c r="O143" s="152">
        <f>(((G143*$D$4*0.000000001*Input!G143*(238/236))-(N143*0.000000001))/Input!F143)*1000000</f>
        <v>13.711416272330821</v>
      </c>
      <c r="P143" s="148">
        <f>O143*Input!N143/100</f>
        <v>2.8592100515425693E-3</v>
      </c>
      <c r="Q143" s="155">
        <f t="shared" si="469"/>
        <v>10.230076435053022</v>
      </c>
      <c r="R143" s="156">
        <f>Q143*Input!N143/100</f>
        <v>2.133254274409112E-3</v>
      </c>
      <c r="S143" s="154">
        <f>Input!S143*$G$6/0.000000000155125</f>
        <v>0.99971509074620479</v>
      </c>
      <c r="T143" s="148">
        <f>S143*Input!T143/100</f>
        <v>2.5599493152705047E-3</v>
      </c>
      <c r="U143" s="154">
        <f>S143</f>
        <v>0.99971509074620479</v>
      </c>
      <c r="V143" s="148">
        <f>U143*Input!T143/100</f>
        <v>2.5599493152705047E-3</v>
      </c>
      <c r="W143" s="157">
        <v>0</v>
      </c>
      <c r="X143" s="152">
        <f>((($L$4*0.000000001*Input!G143/Input!W143*(232/229))-(W143*0.000000001))/Input!F143)*1000000000</f>
        <v>0.89874676188936886</v>
      </c>
      <c r="Y143" s="152">
        <f>X143*Input!X143/100</f>
        <v>4.7311380106472385E-3</v>
      </c>
      <c r="Z143" s="152">
        <f t="shared" si="470"/>
        <v>2.194482434705816E-4</v>
      </c>
      <c r="AA143" s="152">
        <f>Z143*Input!X143/100</f>
        <v>1.1552085304550341E-6</v>
      </c>
      <c r="AB143" s="153">
        <v>0</v>
      </c>
      <c r="AC143" s="153">
        <v>0.9</v>
      </c>
      <c r="AD143" s="152">
        <f>(((Input!G143*$L$4*0.000000001*Input!U143*(230/229))-((AB143*0.000000000000001)+(Input!G143*AC143*0.000000000000001)))/Input!F143)*1000000000000</f>
        <v>224.41479505092641</v>
      </c>
      <c r="AE143" s="152">
        <f>AD143*Input!V143/100</f>
        <v>0.71784002051353879</v>
      </c>
      <c r="AF143" s="152">
        <f t="shared" si="471"/>
        <v>10.230739201112172</v>
      </c>
      <c r="AG143" s="152">
        <f>AF143*Input!V143/100</f>
        <v>3.2725266782559707E-2</v>
      </c>
      <c r="AH143" s="148">
        <f t="shared" si="472"/>
        <v>46620.282939214623</v>
      </c>
      <c r="AI143" s="157">
        <f t="shared" si="473"/>
        <v>287.17142814973352</v>
      </c>
      <c r="AJ143" s="154">
        <f t="shared" si="474"/>
        <v>-0.28490925379520693</v>
      </c>
      <c r="AK143" s="157">
        <f t="shared" si="475"/>
        <v>2.5599493152705048</v>
      </c>
      <c r="AL143" s="157">
        <f t="shared" si="476"/>
        <v>1.0000647860319869</v>
      </c>
      <c r="AM143" s="157">
        <f t="shared" si="477"/>
        <v>3.205717205190123E-3</v>
      </c>
      <c r="AN143" s="148">
        <f>AF143/Q143</f>
        <v>1.0000647860319869</v>
      </c>
      <c r="AO143" s="152">
        <f t="shared" si="478"/>
        <v>3.205717205190123E-3</v>
      </c>
      <c r="AP143" s="148" t="str">
        <f t="shared" si="479"/>
        <v>Out of range</v>
      </c>
      <c r="AQ143" s="148" t="e">
        <f t="shared" si="480"/>
        <v>#VALUE!</v>
      </c>
      <c r="AR143" s="148" t="e">
        <f t="shared" si="481"/>
        <v>#VALUE!</v>
      </c>
      <c r="AS143" s="156">
        <f t="shared" si="482"/>
        <v>2.1451280922853066E-5</v>
      </c>
      <c r="AT143" s="156">
        <f t="shared" si="483"/>
        <v>1.1301132926602091E-7</v>
      </c>
      <c r="AU143" s="148">
        <v>0.75</v>
      </c>
      <c r="AV143" s="148">
        <f t="shared" si="484"/>
        <v>0.375</v>
      </c>
      <c r="AW143" s="148" t="str">
        <f t="shared" si="485"/>
        <v>Out of range</v>
      </c>
      <c r="AX143" s="158">
        <f t="shared" si="486"/>
        <v>319.33099129179999</v>
      </c>
      <c r="AY143" s="158" t="e">
        <f t="shared" si="487"/>
        <v>#VALUE!</v>
      </c>
      <c r="AZ143" s="148" t="str">
        <f>Input!B143</f>
        <v>Hu1-13</v>
      </c>
      <c r="BA143" s="159">
        <f>Input!E143</f>
        <v>0</v>
      </c>
      <c r="BB143" s="148" t="e">
        <f t="shared" si="488"/>
        <v>#VALUE!</v>
      </c>
      <c r="BC143" s="154" t="e">
        <f t="shared" si="489"/>
        <v>#VALUE!</v>
      </c>
      <c r="BD143" s="148" t="e">
        <f t="shared" si="490"/>
        <v>#VALUE!</v>
      </c>
      <c r="BE143" s="160" t="e">
        <f t="shared" si="491"/>
        <v>#VALUE!</v>
      </c>
      <c r="BF143" s="161" t="e">
        <f t="shared" si="492"/>
        <v>#VALUE!</v>
      </c>
      <c r="BG143" s="162"/>
      <c r="BH143" s="162"/>
      <c r="BI143" s="162"/>
      <c r="BJ143" s="162"/>
      <c r="BK143" s="162"/>
      <c r="BL143" s="162"/>
      <c r="BM143" s="166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</row>
    <row r="144" spans="1:109" ht="15" customHeight="1" x14ac:dyDescent="0.2">
      <c r="A144" s="9">
        <f>Input!A144</f>
        <v>10704</v>
      </c>
      <c r="B144" s="9" t="str">
        <f>Input!B144</f>
        <v>B1-262mm</v>
      </c>
      <c r="C144" s="9">
        <f>Input!O144</f>
        <v>0.77849733927730869</v>
      </c>
      <c r="D144" s="9">
        <f>C144*Input!P144/100</f>
        <v>1.3617871980182261E-3</v>
      </c>
      <c r="E144" s="11">
        <f>Input!M144</f>
        <v>0.67892981487429727</v>
      </c>
      <c r="F144" s="12">
        <f>E144*Input!N144/100</f>
        <v>2.5456708043669514E-5</v>
      </c>
      <c r="G144" s="13">
        <f t="shared" si="467"/>
        <v>93.610842874868098</v>
      </c>
      <c r="H144" s="12">
        <f>G144*Input!L144/100</f>
        <v>3.9386613285377521E-3</v>
      </c>
      <c r="I144" s="9">
        <v>0.3</v>
      </c>
      <c r="J144" s="21">
        <f>(((C144*$G$4*0.000000001*Input!G144*(234/233))-(I144*0.000000000000001))/Input!F144)*1000000000000</f>
        <v>33.313245077176155</v>
      </c>
      <c r="K144" s="9">
        <f>J144*Input!P144/100</f>
        <v>5.8273225073133504E-2</v>
      </c>
      <c r="L144" s="14">
        <f t="shared" si="468"/>
        <v>0.46069796431583931</v>
      </c>
      <c r="M144" s="22">
        <f>L144*Input!P144/100</f>
        <v>8.0587634447250322E-4</v>
      </c>
      <c r="N144" s="9">
        <v>5.0000000000000001E-3</v>
      </c>
      <c r="O144" s="21">
        <f>(((G144*$D$4*0.000000001*Input!G144*(238/236))-(N144*0.000000001))/Input!F144)*1000000</f>
        <v>0.40351059932630157</v>
      </c>
      <c r="P144" s="9">
        <f>O144*Input!N144/100</f>
        <v>1.512976937310909E-5</v>
      </c>
      <c r="Q144" s="23">
        <f t="shared" si="469"/>
        <v>0.30105892720886696</v>
      </c>
      <c r="R144" s="24">
        <f>Q144*Input!N144/100</f>
        <v>1.1288308520248812E-5</v>
      </c>
      <c r="S144" s="65">
        <f>Input!S144*$G$6/0.000000000155125</f>
        <v>1.5274161824729091</v>
      </c>
      <c r="T144" s="9">
        <f>S144*Input!T144/100</f>
        <v>1.4184228898106311E-3</v>
      </c>
      <c r="U144" s="9">
        <f>S144*1/((U143+U145)/2)</f>
        <v>1.5279122359136772</v>
      </c>
      <c r="V144" s="9">
        <f>U144*Input!T144/100</f>
        <v>1.4188835458931242E-3</v>
      </c>
      <c r="W144" s="3">
        <v>3.0000000000000001E-3</v>
      </c>
      <c r="X144" s="21">
        <f>((($L$4*0.000000001*Input!G144/Input!W144*(232/229))-(W144*0.000000001))/Input!F144)*1000000000</f>
        <v>3.2706825297433843E-2</v>
      </c>
      <c r="Y144" s="21">
        <f>X144*Input!X144/100</f>
        <v>1.2274775018632258E-4</v>
      </c>
      <c r="Z144" s="21">
        <f t="shared" si="470"/>
        <v>7.9860708993625827E-6</v>
      </c>
      <c r="AA144" s="21">
        <f>Z144*Input!X144/100</f>
        <v>2.9971488422085723E-8</v>
      </c>
      <c r="AB144" s="14">
        <v>0.05</v>
      </c>
      <c r="AC144" s="14">
        <v>0.9</v>
      </c>
      <c r="AD144" s="21">
        <f>(((Input!G144*$L$4*0.000000001*Input!U144*(230/229))-((AB144*0.000000000000001)+(Input!G144*AC144*0.000000000000001)))/Input!F144)*1000000000000</f>
        <v>1.7140340223128234</v>
      </c>
      <c r="AE144" s="21">
        <f>AD144*Input!V144/100</f>
        <v>4.1353870183772241E-3</v>
      </c>
      <c r="AF144" s="191">
        <f t="shared" si="471"/>
        <v>7.8140280635848339E-2</v>
      </c>
      <c r="AG144" s="21">
        <f>AF144*Input!V144/100</f>
        <v>1.8852618906467947E-4</v>
      </c>
      <c r="AH144" s="9">
        <f t="shared" si="472"/>
        <v>9784.5713643846047</v>
      </c>
      <c r="AI144" s="3">
        <f t="shared" si="473"/>
        <v>43.654687068892734</v>
      </c>
      <c r="AJ144" s="22">
        <f t="shared" si="474"/>
        <v>527.91223591367725</v>
      </c>
      <c r="AK144" s="3">
        <f t="shared" si="475"/>
        <v>1.4188835458931242</v>
      </c>
      <c r="AL144" s="3">
        <f t="shared" si="476"/>
        <v>0.25955144848316231</v>
      </c>
      <c r="AM144" s="3">
        <f t="shared" si="477"/>
        <v>6.2628587794917015E-4</v>
      </c>
      <c r="AN144" s="9">
        <f>AL144*1/((AN143+AN145)/2)</f>
        <v>0.25973284480166975</v>
      </c>
      <c r="AO144" s="21">
        <f t="shared" si="478"/>
        <v>6.2672357904179393E-4</v>
      </c>
      <c r="AP144" s="58">
        <f t="shared" si="479"/>
        <v>20.1309</v>
      </c>
      <c r="AQ144" s="58">
        <f t="shared" si="480"/>
        <v>5.5899999999999998E-2</v>
      </c>
      <c r="AR144" s="58">
        <f t="shared" si="481"/>
        <v>0.27768256759509014</v>
      </c>
      <c r="AS144" s="67">
        <f t="shared" si="482"/>
        <v>2.6526603855935659E-5</v>
      </c>
      <c r="AT144" s="67">
        <f t="shared" si="483"/>
        <v>9.9558529934187685E-8</v>
      </c>
      <c r="AU144" s="58">
        <v>0.75</v>
      </c>
      <c r="AV144" s="58">
        <f t="shared" si="484"/>
        <v>0.375</v>
      </c>
      <c r="AW144" s="58">
        <f t="shared" si="485"/>
        <v>20.1295</v>
      </c>
      <c r="AX144" s="57">
        <f t="shared" si="486"/>
        <v>5.6607741000000003E-2</v>
      </c>
      <c r="AY144" s="47">
        <f t="shared" si="487"/>
        <v>5.6700642308893129E-2</v>
      </c>
      <c r="AZ144" s="9" t="str">
        <f>Input!B144</f>
        <v>B1-262mm</v>
      </c>
      <c r="BA144" s="48">
        <f>Input!E144</f>
        <v>262</v>
      </c>
      <c r="BB144" s="58">
        <f t="shared" si="488"/>
        <v>558.81700370278895</v>
      </c>
      <c r="BC144" s="22">
        <f t="shared" si="489"/>
        <v>1.5046144596566073</v>
      </c>
      <c r="BD144" s="9">
        <f t="shared" si="490"/>
        <v>20071.5</v>
      </c>
      <c r="BE144" s="49">
        <f t="shared" si="491"/>
        <v>28.350321154446565</v>
      </c>
      <c r="BF144" s="89">
        <f t="shared" si="492"/>
        <v>0.28167933783200344</v>
      </c>
      <c r="BG144" s="85"/>
      <c r="BH144" s="85"/>
      <c r="BI144" s="85"/>
      <c r="BJ144" s="85"/>
      <c r="BK144" s="85"/>
      <c r="BL144" s="85"/>
      <c r="BM144" s="90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</row>
    <row r="145" spans="1:109" s="165" customFormat="1" ht="15" customHeight="1" x14ac:dyDescent="0.2">
      <c r="A145" s="148">
        <f>Input!A145</f>
        <v>10368</v>
      </c>
      <c r="B145" s="148" t="str">
        <f>Input!B145</f>
        <v>Hu1-13</v>
      </c>
      <c r="C145" s="148">
        <f>Input!O145</f>
        <v>2.291410781593076</v>
      </c>
      <c r="D145" s="148">
        <f>C145*Input!P145/100</f>
        <v>2.1049740656947081E-2</v>
      </c>
      <c r="E145" s="149">
        <f>Input!M145</f>
        <v>3.0128365100636483</v>
      </c>
      <c r="F145" s="150">
        <f>E145*Input!N145/100</f>
        <v>4.6780934227793578E-4</v>
      </c>
      <c r="G145" s="151">
        <f t="shared" si="467"/>
        <v>415.4098980075758</v>
      </c>
      <c r="H145" s="150">
        <f>G145*Input!L145/100</f>
        <v>2.7790274734140006E-2</v>
      </c>
      <c r="I145" s="148">
        <v>0</v>
      </c>
      <c r="J145" s="152">
        <f>(((C145*$G$4*0.000000001*Input!G145*(234/233))-(I145*0.000000000000001))/Input!F145)*1000000000000</f>
        <v>750.61767762805005</v>
      </c>
      <c r="K145" s="148">
        <f>J145*Input!P145/100</f>
        <v>6.8954495516536713</v>
      </c>
      <c r="L145" s="153">
        <f t="shared" si="468"/>
        <v>10.380496864283224</v>
      </c>
      <c r="M145" s="154">
        <f>L145*Input!P145/100</f>
        <v>9.5359055058430009E-2</v>
      </c>
      <c r="N145" s="148">
        <v>0</v>
      </c>
      <c r="O145" s="152">
        <f>(((G145*$D$4*0.000000001*Input!G145*(238/236))-(N145*0.000000001))/Input!F145)*1000000</f>
        <v>13.707862245440964</v>
      </c>
      <c r="P145" s="148">
        <f>O145*Input!N145/100</f>
        <v>2.1284480587168714E-3</v>
      </c>
      <c r="Q145" s="155">
        <f t="shared" si="469"/>
        <v>10.227424778505418</v>
      </c>
      <c r="R145" s="156">
        <f>Q145*Input!N145/100</f>
        <v>1.5880333509130926E-3</v>
      </c>
      <c r="S145" s="154">
        <f>Input!S145*$G$6/0.000000000155125</f>
        <v>0.99963558735020897</v>
      </c>
      <c r="T145" s="148">
        <f>S145*Input!T145/100</f>
        <v>1.565912493891485E-3</v>
      </c>
      <c r="U145" s="154">
        <f>S145</f>
        <v>0.99963558735020897</v>
      </c>
      <c r="V145" s="148">
        <f>U145*Input!T145/100</f>
        <v>1.565912493891485E-3</v>
      </c>
      <c r="W145" s="157">
        <v>0</v>
      </c>
      <c r="X145" s="152">
        <f>((($L$4*0.000000001*Input!G145/Input!W145*(232/229))-(W145*0.000000001))/Input!F145)*1000000000</f>
        <v>0.90449239549515303</v>
      </c>
      <c r="Y145" s="152">
        <f>X145*Input!X145/100</f>
        <v>4.5890590824096628E-3</v>
      </c>
      <c r="Z145" s="152">
        <f t="shared" si="470"/>
        <v>2.2085116279767247E-4</v>
      </c>
      <c r="AA145" s="152">
        <f>Z145*Input!X145/100</f>
        <v>1.1205169214745764E-6</v>
      </c>
      <c r="AB145" s="153">
        <v>0</v>
      </c>
      <c r="AC145" s="153">
        <v>0.9</v>
      </c>
      <c r="AD145" s="152">
        <f>(((Input!G145*$L$4*0.000000001*Input!U145*(230/229))-((AB145*0.000000000000001)+(Input!G145*AC145*0.000000000000001)))/Input!F145)*1000000000000</f>
        <v>224.01419867985564</v>
      </c>
      <c r="AE145" s="152">
        <f>AD145*Input!V145/100</f>
        <v>0.59637426317579445</v>
      </c>
      <c r="AF145" s="152">
        <f t="shared" si="471"/>
        <v>10.212476603958507</v>
      </c>
      <c r="AG145" s="152">
        <f>AF145*Input!V145/100</f>
        <v>2.7187822226348347E-2</v>
      </c>
      <c r="AH145" s="148">
        <f t="shared" si="472"/>
        <v>46241.4436699816</v>
      </c>
      <c r="AI145" s="157">
        <f t="shared" si="473"/>
        <v>264.94817810539797</v>
      </c>
      <c r="AJ145" s="154">
        <f t="shared" si="474"/>
        <v>-0.36441264979103494</v>
      </c>
      <c r="AK145" s="157">
        <f t="shared" si="475"/>
        <v>1.565912493891485</v>
      </c>
      <c r="AL145" s="157">
        <f t="shared" si="476"/>
        <v>0.99853842244058089</v>
      </c>
      <c r="AM145" s="157">
        <f t="shared" si="477"/>
        <v>2.6628429330052268E-3</v>
      </c>
      <c r="AN145" s="148">
        <f>AF145/Q145</f>
        <v>0.99853842244058089</v>
      </c>
      <c r="AO145" s="152">
        <f t="shared" si="478"/>
        <v>2.6628429330052268E-3</v>
      </c>
      <c r="AP145" s="148">
        <f t="shared" si="479"/>
        <v>761.2165</v>
      </c>
      <c r="AQ145" s="148" t="e">
        <f t="shared" si="480"/>
        <v>#VALUE!</v>
      </c>
      <c r="AR145" s="148" t="e">
        <f t="shared" si="481"/>
        <v>#VALUE!</v>
      </c>
      <c r="AS145" s="156">
        <f t="shared" si="482"/>
        <v>2.1594014874773444E-5</v>
      </c>
      <c r="AT145" s="156">
        <f t="shared" si="483"/>
        <v>1.096113200561106E-7</v>
      </c>
      <c r="AU145" s="148">
        <v>0.75</v>
      </c>
      <c r="AV145" s="148">
        <f t="shared" si="484"/>
        <v>0.375</v>
      </c>
      <c r="AW145" s="148">
        <f t="shared" si="485"/>
        <v>761.21479999999997</v>
      </c>
      <c r="AX145" s="158">
        <f t="shared" si="486"/>
        <v>340.17056253369998</v>
      </c>
      <c r="AY145" s="158">
        <f t="shared" si="487"/>
        <v>406.55240373132114</v>
      </c>
      <c r="AZ145" s="148" t="str">
        <f>Input!B145</f>
        <v>Hu1-13</v>
      </c>
      <c r="BA145" s="159">
        <f>Input!E145</f>
        <v>0</v>
      </c>
      <c r="BB145" s="148">
        <f t="shared" si="488"/>
        <v>-3.1328808765095797</v>
      </c>
      <c r="BC145" s="154">
        <f t="shared" si="489"/>
        <v>13.935242479542017</v>
      </c>
      <c r="BD145" s="148">
        <f t="shared" si="490"/>
        <v>761156.79999999993</v>
      </c>
      <c r="BE145" s="160">
        <f t="shared" si="491"/>
        <v>203276.20186566058</v>
      </c>
      <c r="BF145" s="161">
        <f t="shared" si="492"/>
        <v>53.408368272834572</v>
      </c>
      <c r="BG145" s="162"/>
      <c r="BH145" s="162"/>
      <c r="BI145" s="162"/>
      <c r="BJ145" s="162"/>
      <c r="BK145" s="162"/>
      <c r="BL145" s="162"/>
      <c r="BM145" s="166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</row>
    <row r="146" spans="1:109" ht="15" customHeight="1" x14ac:dyDescent="0.2">
      <c r="A146" s="9">
        <f>Input!A146</f>
        <v>10705</v>
      </c>
      <c r="B146" s="9" t="str">
        <f>Input!B146</f>
        <v>B1-281mm</v>
      </c>
      <c r="C146" s="9">
        <f>Input!O146</f>
        <v>0.29108881544241444</v>
      </c>
      <c r="D146" s="9">
        <f>C146*Input!P146/100</f>
        <v>3.1272200228094787E-4</v>
      </c>
      <c r="E146" s="11">
        <f>Input!M146</f>
        <v>0.25493525848942994</v>
      </c>
      <c r="F146" s="12">
        <f>E146*Input!N146/100</f>
        <v>1.080707060136326E-5</v>
      </c>
      <c r="G146" s="13">
        <f t="shared" si="467"/>
        <v>35.150473440522596</v>
      </c>
      <c r="H146" s="12">
        <f>G146*Input!L146/100</f>
        <v>1.6111711850359681E-3</v>
      </c>
      <c r="I146" s="9">
        <v>0.3</v>
      </c>
      <c r="J146" s="21">
        <f>(((C146*$G$4*0.000000001*Input!G146*(234/233))-(I146*0.000000000000001))/Input!F146)*1000000000000</f>
        <v>33.855757027684625</v>
      </c>
      <c r="K146" s="9">
        <f>J146*Input!P146/100</f>
        <v>3.6371854790584697E-2</v>
      </c>
      <c r="L146" s="14">
        <f t="shared" si="468"/>
        <v>0.46820051024426057</v>
      </c>
      <c r="M146" s="22">
        <f>L146*Input!P146/100</f>
        <v>5.0299631337608682E-4</v>
      </c>
      <c r="N146" s="9">
        <v>5.0000000000000001E-3</v>
      </c>
      <c r="O146" s="21">
        <f>(((G146*$D$4*0.000000001*Input!G146*(238/236))-(N146*0.000000001))/Input!F146)*1000000</f>
        <v>0.41181750475001949</v>
      </c>
      <c r="P146" s="9">
        <f>O146*Input!N146/100</f>
        <v>1.7457533630622687E-5</v>
      </c>
      <c r="Q146" s="23">
        <f t="shared" si="469"/>
        <v>0.30725670253240367</v>
      </c>
      <c r="R146" s="24">
        <f>Q146*Input!N146/100</f>
        <v>1.3025051523610383E-5</v>
      </c>
      <c r="S146" s="65">
        <f>Input!S146*$G$6/0.000000000155125</f>
        <v>1.5218103203261346</v>
      </c>
      <c r="T146" s="9">
        <f>S146*Input!T146/100</f>
        <v>1.2372094695085743E-3</v>
      </c>
      <c r="U146" s="9">
        <f>S146*1/((U145+U147)/2)</f>
        <v>1.5223650894223204</v>
      </c>
      <c r="V146" s="9">
        <f>U146*Input!T146/100</f>
        <v>1.2376604886467839E-3</v>
      </c>
      <c r="W146" s="3">
        <v>3.0000000000000001E-3</v>
      </c>
      <c r="X146" s="21">
        <f>((($L$4*0.000000001*Input!G146/Input!W146*(232/229))-(W146*0.000000001))/Input!F146)*1000000000</f>
        <v>9.9940963454318937E-2</v>
      </c>
      <c r="Y146" s="21">
        <f>X146*Input!X146/100</f>
        <v>1.6588459295454892E-4</v>
      </c>
      <c r="Z146" s="21">
        <f t="shared" si="470"/>
        <v>2.4402723671239871E-5</v>
      </c>
      <c r="AA146" s="21">
        <f>Z146*Input!X146/100</f>
        <v>4.0504271154402473E-8</v>
      </c>
      <c r="AB146" s="14">
        <v>0.05</v>
      </c>
      <c r="AC146" s="14">
        <v>0.9</v>
      </c>
      <c r="AD146" s="21">
        <f>(((Input!G146*$L$4*0.000000001*Input!U146*(230/229))-((AB146*0.000000000000001)+(Input!G146*AC146*0.000000000000001)))/Input!F146)*1000000000000</f>
        <v>1.848663897738525</v>
      </c>
      <c r="AE146" s="21">
        <f>AD146*Input!V146/100</f>
        <v>5.7571058660234918E-3</v>
      </c>
      <c r="AF146" s="191">
        <f t="shared" si="471"/>
        <v>8.4277857901402561E-2</v>
      </c>
      <c r="AG146" s="21">
        <f>AF146*Input!V146/100</f>
        <v>2.6245795717307031E-4</v>
      </c>
      <c r="AH146" s="9">
        <f t="shared" si="472"/>
        <v>3453.6250558264223</v>
      </c>
      <c r="AI146" s="3">
        <f t="shared" si="473"/>
        <v>12.187554856659087</v>
      </c>
      <c r="AJ146" s="22">
        <f t="shared" si="474"/>
        <v>522.36508942232035</v>
      </c>
      <c r="AK146" s="3">
        <f t="shared" si="475"/>
        <v>1.2376604886467839</v>
      </c>
      <c r="AL146" s="3">
        <f t="shared" si="476"/>
        <v>0.27429135705351948</v>
      </c>
      <c r="AM146" s="3">
        <f t="shared" si="477"/>
        <v>8.5427679837278092E-4</v>
      </c>
      <c r="AN146" s="9">
        <f>AL146*1/((AN145+AN147)/2)</f>
        <v>0.27469284194704235</v>
      </c>
      <c r="AO146" s="21">
        <f t="shared" si="478"/>
        <v>8.5552721775572493E-4</v>
      </c>
      <c r="AP146" s="58">
        <f t="shared" si="479"/>
        <v>21.484400000000001</v>
      </c>
      <c r="AQ146" s="58">
        <f t="shared" si="480"/>
        <v>7.3400000000000007E-2</v>
      </c>
      <c r="AR146" s="58">
        <f t="shared" si="481"/>
        <v>0.3416432388151403</v>
      </c>
      <c r="AS146" s="67">
        <f t="shared" si="482"/>
        <v>7.9421289983629663E-5</v>
      </c>
      <c r="AT146" s="67">
        <f t="shared" si="483"/>
        <v>1.3186849510787896E-7</v>
      </c>
      <c r="AU146" s="58">
        <v>0.75</v>
      </c>
      <c r="AV146" s="58">
        <f t="shared" si="484"/>
        <v>0.375</v>
      </c>
      <c r="AW146" s="58">
        <f t="shared" si="485"/>
        <v>21.4802</v>
      </c>
      <c r="AX146" s="57">
        <f t="shared" si="486"/>
        <v>7.6391804699999996E-2</v>
      </c>
      <c r="AY146" s="47">
        <f t="shared" si="487"/>
        <v>7.5710254120465753E-2</v>
      </c>
      <c r="AZ146" s="9" t="str">
        <f>Input!B146</f>
        <v>B1-281mm</v>
      </c>
      <c r="BA146" s="48">
        <f>Input!E146</f>
        <v>281</v>
      </c>
      <c r="BB146" s="58">
        <f t="shared" si="488"/>
        <v>555.06001203661367</v>
      </c>
      <c r="BC146" s="22">
        <f t="shared" si="489"/>
        <v>1.3204782396783843</v>
      </c>
      <c r="BD146" s="9">
        <f t="shared" si="490"/>
        <v>21422.2</v>
      </c>
      <c r="BE146" s="49">
        <f t="shared" si="491"/>
        <v>37.855127060232874</v>
      </c>
      <c r="BF146" s="89">
        <f t="shared" si="492"/>
        <v>0.35246531280186288</v>
      </c>
      <c r="BG146" s="85"/>
      <c r="BH146" s="85"/>
      <c r="BI146" s="85"/>
      <c r="BJ146" s="85"/>
      <c r="BK146" s="85"/>
      <c r="BL146" s="85"/>
      <c r="BM146" s="90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</row>
    <row r="147" spans="1:109" s="165" customFormat="1" ht="15" customHeight="1" x14ac:dyDescent="0.2">
      <c r="A147" s="148">
        <f>Input!A147</f>
        <v>10368</v>
      </c>
      <c r="B147" s="148" t="str">
        <f>Input!B147</f>
        <v>Hu1-13</v>
      </c>
      <c r="C147" s="148">
        <f>Input!O147</f>
        <v>2.291410781593076</v>
      </c>
      <c r="D147" s="148">
        <f>C147*Input!P147/100</f>
        <v>2.1049740656947081E-2</v>
      </c>
      <c r="E147" s="149">
        <f>Input!M147</f>
        <v>3.0128365100636483</v>
      </c>
      <c r="F147" s="150">
        <f>E147*Input!N147/100</f>
        <v>4.6780934227793578E-4</v>
      </c>
      <c r="G147" s="151">
        <f t="shared" si="467"/>
        <v>415.4098980075758</v>
      </c>
      <c r="H147" s="150">
        <f>G147*Input!L147/100</f>
        <v>2.7790274734140006E-2</v>
      </c>
      <c r="I147" s="148">
        <v>0</v>
      </c>
      <c r="J147" s="152">
        <f>(((C147*$G$4*0.000000001*Input!G147*(234/233))-(I147*0.000000000000001))/Input!F147)*1000000000000</f>
        <v>750.61767762805005</v>
      </c>
      <c r="K147" s="148">
        <f>J147*Input!P147/100</f>
        <v>6.8954495516536713</v>
      </c>
      <c r="L147" s="153">
        <f t="shared" si="468"/>
        <v>10.380496864283224</v>
      </c>
      <c r="M147" s="154">
        <f>L147*Input!P147/100</f>
        <v>9.5359055058430009E-2</v>
      </c>
      <c r="N147" s="148">
        <v>0</v>
      </c>
      <c r="O147" s="152">
        <f>(((G147*$D$4*0.000000001*Input!G147*(238/236))-(N147*0.000000001))/Input!F147)*1000000</f>
        <v>13.707862245440964</v>
      </c>
      <c r="P147" s="148">
        <f>O147*Input!N147/100</f>
        <v>2.1284480587168714E-3</v>
      </c>
      <c r="Q147" s="155">
        <f t="shared" si="469"/>
        <v>10.227424778505418</v>
      </c>
      <c r="R147" s="156">
        <f>Q147*Input!N147/100</f>
        <v>1.5880333509130926E-3</v>
      </c>
      <c r="S147" s="154">
        <f>Input!S147*$G$6/0.000000000155125</f>
        <v>0.99963558735020897</v>
      </c>
      <c r="T147" s="148">
        <f>S147*Input!T147/100</f>
        <v>1.565912493891485E-3</v>
      </c>
      <c r="U147" s="154">
        <f>S147</f>
        <v>0.99963558735020897</v>
      </c>
      <c r="V147" s="148">
        <f>U147*Input!T147/100</f>
        <v>1.565912493891485E-3</v>
      </c>
      <c r="W147" s="157">
        <v>0</v>
      </c>
      <c r="X147" s="152">
        <f>((($L$4*0.000000001*Input!G147/Input!W147*(232/229))-(W147*0.000000001))/Input!F147)*1000000000</f>
        <v>0.90449239549515303</v>
      </c>
      <c r="Y147" s="152">
        <f>X147*Input!X147/100</f>
        <v>4.5890590824096628E-3</v>
      </c>
      <c r="Z147" s="152">
        <f t="shared" si="470"/>
        <v>2.2085116279767247E-4</v>
      </c>
      <c r="AA147" s="152">
        <f>Z147*Input!X147/100</f>
        <v>1.1205169214745764E-6</v>
      </c>
      <c r="AB147" s="153">
        <v>0</v>
      </c>
      <c r="AC147" s="153">
        <v>0.9</v>
      </c>
      <c r="AD147" s="152">
        <f>(((Input!G147*$L$4*0.000000001*Input!U147*(230/229))-((AB147*0.000000000000001)+(Input!G147*AC147*0.000000000000001)))/Input!F147)*1000000000000</f>
        <v>224.01419867985564</v>
      </c>
      <c r="AE147" s="152">
        <f>AD147*Input!V147/100</f>
        <v>0.59637426317579445</v>
      </c>
      <c r="AF147" s="152">
        <f t="shared" si="471"/>
        <v>10.212476603958507</v>
      </c>
      <c r="AG147" s="152">
        <f>AF147*Input!V147/100</f>
        <v>2.7187822226348347E-2</v>
      </c>
      <c r="AH147" s="148">
        <f t="shared" si="472"/>
        <v>46241.4436699816</v>
      </c>
      <c r="AI147" s="157">
        <f t="shared" si="473"/>
        <v>264.94817810539797</v>
      </c>
      <c r="AJ147" s="154">
        <f t="shared" si="474"/>
        <v>-0.36441264979103494</v>
      </c>
      <c r="AK147" s="157">
        <f t="shared" si="475"/>
        <v>1.565912493891485</v>
      </c>
      <c r="AL147" s="157">
        <f t="shared" si="476"/>
        <v>0.99853842244058089</v>
      </c>
      <c r="AM147" s="157">
        <f t="shared" si="477"/>
        <v>2.6628429330052268E-3</v>
      </c>
      <c r="AN147" s="148">
        <f>AF147/Q147</f>
        <v>0.99853842244058089</v>
      </c>
      <c r="AO147" s="152">
        <f t="shared" si="478"/>
        <v>2.6628429330052268E-3</v>
      </c>
      <c r="AP147" s="148">
        <f t="shared" si="479"/>
        <v>761.2165</v>
      </c>
      <c r="AQ147" s="148" t="e">
        <f t="shared" si="480"/>
        <v>#VALUE!</v>
      </c>
      <c r="AR147" s="148" t="e">
        <f t="shared" si="481"/>
        <v>#VALUE!</v>
      </c>
      <c r="AS147" s="156">
        <f t="shared" si="482"/>
        <v>2.1594014874773444E-5</v>
      </c>
      <c r="AT147" s="156">
        <f t="shared" si="483"/>
        <v>1.096113200561106E-7</v>
      </c>
      <c r="AU147" s="148">
        <v>0.75</v>
      </c>
      <c r="AV147" s="148">
        <f t="shared" si="484"/>
        <v>0.375</v>
      </c>
      <c r="AW147" s="148">
        <f t="shared" si="485"/>
        <v>761.21479999999997</v>
      </c>
      <c r="AX147" s="158">
        <f t="shared" si="486"/>
        <v>337.3250356259</v>
      </c>
      <c r="AY147" s="158">
        <f t="shared" si="487"/>
        <v>406.55240373132114</v>
      </c>
      <c r="AZ147" s="148" t="str">
        <f>Input!B147</f>
        <v>Hu1-13</v>
      </c>
      <c r="BA147" s="159">
        <f>Input!E147</f>
        <v>0</v>
      </c>
      <c r="BB147" s="148">
        <f t="shared" si="488"/>
        <v>-3.1328808765095797</v>
      </c>
      <c r="BC147" s="154">
        <f t="shared" si="489"/>
        <v>13.935242479542017</v>
      </c>
      <c r="BD147" s="148">
        <f t="shared" si="490"/>
        <v>761156.79999999993</v>
      </c>
      <c r="BE147" s="160">
        <f t="shared" si="491"/>
        <v>203276.20186566058</v>
      </c>
      <c r="BF147" s="161">
        <f t="shared" si="492"/>
        <v>53.408368272834572</v>
      </c>
      <c r="BG147" s="162"/>
      <c r="BH147" s="162"/>
      <c r="BI147" s="162"/>
      <c r="BJ147" s="162"/>
      <c r="BK147" s="162"/>
      <c r="BL147" s="162"/>
      <c r="BM147" s="166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</row>
    <row r="148" spans="1:109" ht="15" customHeight="1" x14ac:dyDescent="0.2">
      <c r="A148" s="9"/>
      <c r="B148" s="9"/>
      <c r="C148" s="9"/>
      <c r="D148" s="9"/>
      <c r="E148" s="11"/>
      <c r="F148" s="12"/>
      <c r="G148" s="13"/>
      <c r="H148" s="12"/>
      <c r="I148" s="9"/>
      <c r="J148" s="21"/>
      <c r="K148" s="9"/>
      <c r="L148" s="14"/>
      <c r="M148" s="22"/>
      <c r="N148" s="9"/>
      <c r="O148" s="21"/>
      <c r="P148" s="9"/>
      <c r="Q148" s="23"/>
      <c r="R148" s="24"/>
      <c r="S148" s="65"/>
      <c r="T148" s="9"/>
      <c r="U148" s="9"/>
      <c r="V148" s="9"/>
      <c r="W148" s="3"/>
      <c r="X148" s="21"/>
      <c r="Y148" s="21"/>
      <c r="Z148" s="21"/>
      <c r="AA148" s="21"/>
      <c r="AB148" s="14"/>
      <c r="AC148" s="14"/>
      <c r="AD148" s="21"/>
      <c r="AE148" s="21"/>
      <c r="AF148" s="191"/>
      <c r="AG148" s="21"/>
      <c r="AH148" s="9"/>
      <c r="AI148" s="3"/>
      <c r="AJ148" s="22"/>
      <c r="AK148" s="3"/>
      <c r="AL148" s="3"/>
      <c r="AM148" s="3"/>
      <c r="AN148" s="9"/>
      <c r="AO148" s="21"/>
      <c r="AP148" s="58"/>
      <c r="AQ148" s="58"/>
      <c r="AR148" s="58"/>
      <c r="AS148" s="67"/>
      <c r="AT148" s="67"/>
      <c r="AU148" s="58"/>
      <c r="AV148" s="58"/>
      <c r="AW148" s="58"/>
      <c r="AX148" s="57"/>
      <c r="AY148" s="47"/>
      <c r="AZ148" s="9"/>
      <c r="BA148" s="48"/>
      <c r="BB148" s="58"/>
      <c r="BC148" s="22"/>
      <c r="BD148" s="9"/>
      <c r="BE148" s="49"/>
      <c r="BF148" s="89"/>
      <c r="BG148" s="85"/>
      <c r="BH148" s="85"/>
      <c r="BI148" s="85"/>
      <c r="BJ148" s="85"/>
      <c r="BK148" s="85"/>
      <c r="BL148" s="85"/>
      <c r="BM148" s="90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  <c r="BX148" s="85"/>
      <c r="BY148" s="85"/>
      <c r="BZ148" s="85"/>
      <c r="CA148" s="85"/>
      <c r="CB148" s="85"/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  <c r="CS148" s="85"/>
      <c r="CT148" s="85"/>
      <c r="CU148" s="85"/>
      <c r="CV148" s="85"/>
      <c r="CW148" s="85"/>
      <c r="CX148" s="85"/>
      <c r="CY148" s="85"/>
      <c r="CZ148" s="85"/>
      <c r="DA148" s="85"/>
      <c r="DB148" s="85"/>
      <c r="DC148" s="85"/>
      <c r="DD148" s="85"/>
      <c r="DE148" s="85"/>
    </row>
    <row r="149" spans="1:109" s="165" customFormat="1" ht="15" customHeight="1" x14ac:dyDescent="0.2">
      <c r="A149" s="148">
        <f>Input!A149</f>
        <v>10368</v>
      </c>
      <c r="B149" s="148" t="str">
        <f>Input!B149</f>
        <v>Hu1-13</v>
      </c>
      <c r="C149" s="148">
        <f>Input!O149</f>
        <v>2.3022895668068495</v>
      </c>
      <c r="D149" s="148">
        <f>C149*Input!P149/100</f>
        <v>2.7443865803563047E-2</v>
      </c>
      <c r="E149" s="149">
        <f>Input!M149</f>
        <v>3.0131856508354198</v>
      </c>
      <c r="F149" s="150">
        <f>E149*Input!N149/100</f>
        <v>4.8998258992180859E-4</v>
      </c>
      <c r="G149" s="151">
        <f t="shared" ref="G149:G157" si="493">E149*137.88</f>
        <v>415.45803753718769</v>
      </c>
      <c r="H149" s="150">
        <f>G149*Input!L149/100</f>
        <v>2.4847733353374531E-2</v>
      </c>
      <c r="I149" s="148">
        <v>0</v>
      </c>
      <c r="J149" s="152">
        <f>(((C149*$G$4*0.000000001*Input!G149*(234/233))-(I149*0.000000000000001))/Input!F149)*1000000000000</f>
        <v>754.18133743020019</v>
      </c>
      <c r="K149" s="148">
        <f>J149*Input!P149/100</f>
        <v>8.9900296271996023</v>
      </c>
      <c r="L149" s="153">
        <f t="shared" ref="L149:L157" si="494">(J149/234)*602200000000*0.0000028263/(365.2425*24*60)</f>
        <v>10.429779688954349</v>
      </c>
      <c r="M149" s="154">
        <f>L149*Input!P149/100</f>
        <v>0.12432557497160575</v>
      </c>
      <c r="N149" s="148">
        <v>0</v>
      </c>
      <c r="O149" s="152">
        <f>(((G149*$D$4*0.000000001*Input!G149*(238/236))-(N149*0.000000001))/Input!F149)*1000000</f>
        <v>13.70945077292585</v>
      </c>
      <c r="P149" s="148">
        <f>O149*Input!N149/100</f>
        <v>2.2293323327957971E-3</v>
      </c>
      <c r="Q149" s="155">
        <f t="shared" ref="Q149:Q157" si="495">(O149/238.05)*602200000000000000*0.00000000015512/(365.2425*24*60)</f>
        <v>10.228609977559021</v>
      </c>
      <c r="R149" s="156">
        <f>Q149*Input!N149/100</f>
        <v>1.6633030250608242E-3</v>
      </c>
      <c r="S149" s="154">
        <f>Input!S149*$G$6/0.000000000155125</f>
        <v>0.99747966757780193</v>
      </c>
      <c r="T149" s="148">
        <f>S149*Input!T149/100</f>
        <v>1.9405361465644614E-3</v>
      </c>
      <c r="U149" s="154">
        <f>S149</f>
        <v>0.99747966757780193</v>
      </c>
      <c r="V149" s="148">
        <f>U149*Input!T149/100</f>
        <v>1.9405361465644614E-3</v>
      </c>
      <c r="W149" s="157">
        <v>0</v>
      </c>
      <c r="X149" s="152">
        <f>((($L$4*0.000000001*Input!G149/Input!W149*(232/229))-(W149*0.000000001))/Input!F149)*1000000000</f>
        <v>0.91016825797894496</v>
      </c>
      <c r="Y149" s="152">
        <f>X149*Input!X149/100</f>
        <v>6.0089217629856161E-3</v>
      </c>
      <c r="Z149" s="152">
        <f t="shared" ref="Z149:Z157" si="496">(X149/232)*6.022E+23*0.000000001*0.000000000049475/(365.2425*24*60)</f>
        <v>2.2223704601312934E-4</v>
      </c>
      <c r="AA149" s="152">
        <f>Z149*Input!X149/100</f>
        <v>1.4672067616324418E-6</v>
      </c>
      <c r="AB149" s="153">
        <v>0</v>
      </c>
      <c r="AC149" s="153">
        <v>0.9</v>
      </c>
      <c r="AD149" s="152">
        <f>(((Input!G149*$L$4*0.000000001*Input!U149*(230/229))-((AB149*0.000000000000001)+(Input!G149*AC149*0.000000000000001)))/Input!F149)*1000000000000</f>
        <v>223.23998544430711</v>
      </c>
      <c r="AE149" s="152">
        <f>AD149*Input!V149/100</f>
        <v>0.62803983927316076</v>
      </c>
      <c r="AF149" s="152">
        <f t="shared" ref="AF149:AF157" si="497">(AD149/230)*602200000000*$D$6/(365.2425*24*60)</f>
        <v>10.177181365526708</v>
      </c>
      <c r="AG149" s="152">
        <f>AF149*Input!V149/100</f>
        <v>2.8631409092497756E-2</v>
      </c>
      <c r="AH149" s="148">
        <f t="shared" ref="AH149:AH157" si="498">AF149/Z149</f>
        <v>45794.261344373073</v>
      </c>
      <c r="AI149" s="157">
        <f t="shared" ref="AI149:AI157" si="499">AH149*SQRT((AG149/AF149)^2+(AA149/Z149)^2)</f>
        <v>328.63851690338169</v>
      </c>
      <c r="AJ149" s="154">
        <f t="shared" ref="AJ149:AJ157" si="500">(U149-1)*1000</f>
        <v>-2.5203324221980683</v>
      </c>
      <c r="AK149" s="157">
        <f t="shared" ref="AK149:AK157" si="501">V149*1000</f>
        <v>1.9405361465644615</v>
      </c>
      <c r="AL149" s="157">
        <f t="shared" ref="AL149:AL157" si="502">AF149/Q149</f>
        <v>0.99497208201846155</v>
      </c>
      <c r="AM149" s="157">
        <f t="shared" ref="AM149:AM157" si="503">AL149*SQRT((R149/Q149)^2+(AG149/AF149)^2)</f>
        <v>2.8038216659430231E-3</v>
      </c>
      <c r="AN149" s="148">
        <f>AF149/Q149</f>
        <v>0.99497208201846155</v>
      </c>
      <c r="AO149" s="152">
        <f t="shared" ref="AO149:AO157" si="504">AN149*SQRT((R149/Q149)^2+(AG149/AF149)^2)</f>
        <v>2.8038216659430231E-3</v>
      </c>
      <c r="AP149" s="148">
        <f t="shared" ref="AP149:AP157" si="505">ThU_Alter_Kombi(AN149,U149)</f>
        <v>715.88890000000004</v>
      </c>
      <c r="AQ149" s="148" t="e">
        <f t="shared" ref="AQ149:AQ157" si="506">Montealter(AN149,AO149,U149,V149)</f>
        <v>#VALUE!</v>
      </c>
      <c r="AR149" s="148" t="e">
        <f t="shared" ref="AR149:AR157" si="507">(AQ149/AP149)*100</f>
        <v>#VALUE!</v>
      </c>
      <c r="AS149" s="156">
        <f t="shared" ref="AS149:AS157" si="508">Z149/Q149</f>
        <v>2.1727003620306627E-5</v>
      </c>
      <c r="AT149" s="156">
        <f t="shared" ref="AT149:AT157" si="509">AS149*SQRT((Y149/X149)^2+(P149/O149)^2)</f>
        <v>1.4348496618627099E-7</v>
      </c>
      <c r="AU149" s="148">
        <v>0.75</v>
      </c>
      <c r="AV149" s="148">
        <f t="shared" ref="AV149:AV157" si="510">AU149/2</f>
        <v>0.375</v>
      </c>
      <c r="AW149" s="148">
        <f t="shared" ref="AW149:AW157" si="511">marincorr_age(AN149,U149,AS149,AU149)</f>
        <v>715.88710000000003</v>
      </c>
      <c r="AX149" s="158">
        <f t="shared" ref="AX149:AX157" si="512">marincorr_age_error(AN149, AO149, U149, V149, AS149, AT149, AU149, AV149)</f>
        <v>329.47968281099998</v>
      </c>
      <c r="AY149" s="158">
        <f t="shared" ref="AY149:AY157" si="513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308.9716151073618</v>
      </c>
      <c r="AZ149" s="148" t="str">
        <f>Input!B149</f>
        <v>Hu1-13</v>
      </c>
      <c r="BA149" s="159">
        <f>Input!E149</f>
        <v>0</v>
      </c>
      <c r="BB149" s="148">
        <f t="shared" ref="BB149:BB157" si="514">((U149-1)*EXP(0.0000028263*AW149*1000))*1000</f>
        <v>-19.062108512816465</v>
      </c>
      <c r="BC149" s="154">
        <f t="shared" ref="BC149:BC157" si="515">SQRT((EXP(0.0000028263*AW149*1000)*V149)^2+((U149-1)*0.0000028263*EXP(0.0000028263*AW149*1000)*AY149*1000)^2)*1000</f>
        <v>22.192307772102385</v>
      </c>
      <c r="BD149" s="148">
        <f t="shared" ref="BD149:BD157" si="516">AW149*1000-58</f>
        <v>715829.1</v>
      </c>
      <c r="BE149" s="160">
        <f t="shared" ref="BE149:BE157" si="517">AY149/2*1000</f>
        <v>154485.8075536809</v>
      </c>
      <c r="BF149" s="161">
        <f t="shared" ref="BF149:BF157" si="518">AY149/AW149*100</f>
        <v>43.159265631041791</v>
      </c>
      <c r="BG149" s="162"/>
      <c r="BH149" s="162"/>
      <c r="BI149" s="162"/>
      <c r="BJ149" s="162"/>
      <c r="BK149" s="162"/>
      <c r="BL149" s="162"/>
      <c r="BM149" s="166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</row>
    <row r="150" spans="1:109" ht="15" customHeight="1" x14ac:dyDescent="0.2">
      <c r="A150" s="9">
        <f>Input!A150</f>
        <v>10709</v>
      </c>
      <c r="B150" s="9" t="str">
        <f>Input!B150</f>
        <v>M1-17mm</v>
      </c>
      <c r="C150" s="9">
        <f>Input!O150</f>
        <v>0.18348085964839905</v>
      </c>
      <c r="D150" s="9">
        <f>C150*Input!P150/100</f>
        <v>4.2921413022168687E-4</v>
      </c>
      <c r="E150" s="11">
        <f>Input!M150</f>
        <v>0.24068922637836365</v>
      </c>
      <c r="F150" s="12">
        <f>E150*Input!N150/100</f>
        <v>1.1203776893732881E-5</v>
      </c>
      <c r="G150" s="13">
        <f t="shared" si="493"/>
        <v>33.186230533048779</v>
      </c>
      <c r="H150" s="12">
        <f>G150*Input!L150/100</f>
        <v>1.7938173262724226E-3</v>
      </c>
      <c r="I150" s="9">
        <v>0.3</v>
      </c>
      <c r="J150" s="21">
        <f>(((C150*$G$4*0.000000001*Input!G150*(234/233))-(I150*0.000000000000001))/Input!F150)*1000000000000</f>
        <v>24.119718749041564</v>
      </c>
      <c r="K150" s="9">
        <f>J150*Input!P150/100</f>
        <v>5.6422910400027212E-2</v>
      </c>
      <c r="L150" s="14">
        <f t="shared" si="494"/>
        <v>0.33355817789024439</v>
      </c>
      <c r="M150" s="22">
        <f>L150*Input!P150/100</f>
        <v>7.802878375207195E-4</v>
      </c>
      <c r="N150" s="9">
        <v>5.0000000000000001E-3</v>
      </c>
      <c r="O150" s="21">
        <f>(((G150*$D$4*0.000000001*Input!G150*(238/236))-(N150*0.000000001))/Input!F150)*1000000</f>
        <v>0.43946469794748461</v>
      </c>
      <c r="P150" s="9">
        <f>O150*Input!N150/100</f>
        <v>2.0456521891575337E-5</v>
      </c>
      <c r="Q150" s="23">
        <f t="shared" si="495"/>
        <v>0.3278842507015518</v>
      </c>
      <c r="R150" s="24">
        <f>Q150*Input!N150/100</f>
        <v>1.5262594205418048E-5</v>
      </c>
      <c r="S150" s="65">
        <f>Input!S150*$G$6/0.000000000155125</f>
        <v>1.0149784688550523</v>
      </c>
      <c r="T150" s="9">
        <f>S150*Input!T150/100</f>
        <v>1.8919973257000289E-3</v>
      </c>
      <c r="U150" s="9">
        <f>S150*1/((U149+U151)/2)</f>
        <v>1.0159078401771793</v>
      </c>
      <c r="V150" s="9">
        <f>U150*Input!T150/100</f>
        <v>1.8937297447709771E-3</v>
      </c>
      <c r="W150" s="3">
        <v>3.0000000000000001E-3</v>
      </c>
      <c r="X150" s="21">
        <f>((($L$4*0.000000001*Input!G150/Input!W150*(232/229))-(W150*0.000000001))/Input!F150)*1000000000</f>
        <v>1.4645286880317592E-2</v>
      </c>
      <c r="Y150" s="21">
        <f>X150*Input!X150/100</f>
        <v>5.7632913828379856E-5</v>
      </c>
      <c r="Z150" s="21">
        <f t="shared" si="496"/>
        <v>3.5759600115299907E-6</v>
      </c>
      <c r="AA150" s="21">
        <f>Z150*Input!X150/100</f>
        <v>1.4072308510065249E-8</v>
      </c>
      <c r="AB150" s="14">
        <v>0.05</v>
      </c>
      <c r="AC150" s="14">
        <v>0.9</v>
      </c>
      <c r="AD150" s="21">
        <f>(((Input!G150*$L$4*0.000000001*Input!U150*(230/229))-((AB150*0.000000000000001)+(Input!G150*AC150*0.000000000000001)))/Input!F150)*1000000000000</f>
        <v>0.53347271701803545</v>
      </c>
      <c r="AE150" s="21">
        <f>AD150*Input!V150/100</f>
        <v>3.0080423120156497E-3</v>
      </c>
      <c r="AF150" s="191">
        <f t="shared" si="497"/>
        <v>2.432023359904454E-2</v>
      </c>
      <c r="AG150" s="21">
        <f>AF150*Input!V150/100</f>
        <v>1.3713220820917328E-4</v>
      </c>
      <c r="AH150" s="9">
        <f t="shared" si="498"/>
        <v>6801.0362310061228</v>
      </c>
      <c r="AI150" s="3">
        <f t="shared" si="499"/>
        <v>46.764279778558951</v>
      </c>
      <c r="AJ150" s="22">
        <f t="shared" si="500"/>
        <v>15.907840177179278</v>
      </c>
      <c r="AK150" s="3">
        <f t="shared" si="501"/>
        <v>1.8937297447709771</v>
      </c>
      <c r="AL150" s="3">
        <f t="shared" si="502"/>
        <v>7.4173228958110002E-2</v>
      </c>
      <c r="AM150" s="3">
        <f t="shared" si="503"/>
        <v>4.182478441211443E-4</v>
      </c>
      <c r="AN150" s="9">
        <f>AL150*1/((AN149+AN151)/2)</f>
        <v>7.4512219856067333E-2</v>
      </c>
      <c r="AO150" s="21">
        <f t="shared" si="504"/>
        <v>4.2015934526837647E-4</v>
      </c>
      <c r="AP150" s="58">
        <f t="shared" si="505"/>
        <v>8.3164999999999996</v>
      </c>
      <c r="AQ150" s="58">
        <f t="shared" si="506"/>
        <v>5.0799999999999998E-2</v>
      </c>
      <c r="AR150" s="58">
        <f t="shared" si="507"/>
        <v>0.61083388444658204</v>
      </c>
      <c r="AS150" s="67">
        <f t="shared" si="508"/>
        <v>1.090616583101735E-5</v>
      </c>
      <c r="AT150" s="67">
        <f t="shared" si="509"/>
        <v>4.2921527711380426E-8</v>
      </c>
      <c r="AU150" s="58">
        <v>0.75</v>
      </c>
      <c r="AV150" s="58">
        <f t="shared" si="510"/>
        <v>0.375</v>
      </c>
      <c r="AW150" s="58">
        <f t="shared" si="511"/>
        <v>8.3155999999999999</v>
      </c>
      <c r="AX150" s="57">
        <f t="shared" si="512"/>
        <v>5.2212101300000001E-2</v>
      </c>
      <c r="AY150" s="47">
        <f t="shared" si="513"/>
        <v>5.1365881200536673E-2</v>
      </c>
      <c r="AZ150" s="9" t="str">
        <f>Input!B150</f>
        <v>M1-17mm</v>
      </c>
      <c r="BA150" s="48">
        <f>Input!E150</f>
        <v>17</v>
      </c>
      <c r="BB150" s="58">
        <f t="shared" si="514"/>
        <v>16.286140350669577</v>
      </c>
      <c r="BC150" s="22">
        <f t="shared" si="515"/>
        <v>1.9387654766453122</v>
      </c>
      <c r="BD150" s="9">
        <f t="shared" si="516"/>
        <v>8257.6</v>
      </c>
      <c r="BE150" s="49">
        <f t="shared" si="517"/>
        <v>25.682940600268335</v>
      </c>
      <c r="BF150" s="89">
        <f t="shared" si="518"/>
        <v>0.61770505075444548</v>
      </c>
      <c r="BG150" s="85"/>
      <c r="BH150" s="85"/>
      <c r="BI150" s="85"/>
      <c r="BJ150" s="85"/>
      <c r="BK150" s="85"/>
      <c r="BL150" s="85"/>
      <c r="BM150" s="90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</row>
    <row r="151" spans="1:109" s="165" customFormat="1" ht="15" customHeight="1" x14ac:dyDescent="0.2">
      <c r="A151" s="148">
        <f>Input!A151</f>
        <v>10368</v>
      </c>
      <c r="B151" s="148" t="str">
        <f>Input!B151</f>
        <v>Hu1-13</v>
      </c>
      <c r="C151" s="148">
        <f>Input!O151</f>
        <v>2.3095507867316565</v>
      </c>
      <c r="D151" s="148">
        <f>C151*Input!P151/100</f>
        <v>2.5222111608388786E-2</v>
      </c>
      <c r="E151" s="149">
        <f>Input!M151</f>
        <v>3.013626638999201</v>
      </c>
      <c r="F151" s="150">
        <f>E151*Input!N151/100</f>
        <v>5.1896597708472869E-4</v>
      </c>
      <c r="G151" s="151">
        <f t="shared" si="493"/>
        <v>415.51884098520981</v>
      </c>
      <c r="H151" s="150">
        <f>G151*Input!L151/100</f>
        <v>2.7145683429901507E-2</v>
      </c>
      <c r="I151" s="148">
        <v>0</v>
      </c>
      <c r="J151" s="152">
        <f>(((C151*$G$4*0.000000001*Input!G151*(234/233))-(I151*0.000000000000001))/Input!F151)*1000000000000</f>
        <v>756.55995940426453</v>
      </c>
      <c r="K151" s="148">
        <f>J151*Input!P151/100</f>
        <v>8.2622299731006361</v>
      </c>
      <c r="L151" s="153">
        <f t="shared" si="494"/>
        <v>10.462674301856506</v>
      </c>
      <c r="M151" s="154">
        <f>L151*Input!P151/100</f>
        <v>0.11426063478651147</v>
      </c>
      <c r="N151" s="148">
        <v>0</v>
      </c>
      <c r="O151" s="152">
        <f>(((G151*$D$4*0.000000001*Input!G151*(238/236))-(N151*0.000000001))/Input!F151)*1000000</f>
        <v>13.711457189464149</v>
      </c>
      <c r="P151" s="148">
        <f>O151*Input!N151/100</f>
        <v>2.3612015123242926E-3</v>
      </c>
      <c r="Q151" s="155">
        <f t="shared" si="495"/>
        <v>10.230106963292638</v>
      </c>
      <c r="R151" s="156">
        <f>Q151*Input!N151/100</f>
        <v>1.7616905117514979E-3</v>
      </c>
      <c r="S151" s="154">
        <f>Input!S151*$G$6/0.000000000155125</f>
        <v>1.0006906953520385</v>
      </c>
      <c r="T151" s="148">
        <f>S151*Input!T151/100</f>
        <v>1.9518081757812908E-3</v>
      </c>
      <c r="U151" s="154">
        <f>S151</f>
        <v>1.0006906953520385</v>
      </c>
      <c r="V151" s="148">
        <f>U151*Input!T151/100</f>
        <v>1.9518081757812908E-3</v>
      </c>
      <c r="W151" s="157">
        <v>0</v>
      </c>
      <c r="X151" s="152">
        <f>((($L$4*0.000000001*Input!G151/Input!W151*(232/229))-(W151*0.000000001))/Input!F151)*1000000000</f>
        <v>0.90695429560062324</v>
      </c>
      <c r="Y151" s="152">
        <f>X151*Input!X151/100</f>
        <v>6.447097818841405E-3</v>
      </c>
      <c r="Z151" s="152">
        <f t="shared" si="496"/>
        <v>2.2145228836124021E-4</v>
      </c>
      <c r="AA151" s="152">
        <f>Z151*Input!X151/100</f>
        <v>1.5741968169693604E-6</v>
      </c>
      <c r="AB151" s="153">
        <v>0</v>
      </c>
      <c r="AC151" s="153">
        <v>0.9</v>
      </c>
      <c r="AD151" s="152">
        <f>(((Input!G151*$L$4*0.000000001*Input!U151*(230/229))-((AB151*0.000000000000001)+(Input!G151*AC151*0.000000000000001)))/Input!F151)*1000000000000</f>
        <v>223.4873868529838</v>
      </c>
      <c r="AE151" s="152">
        <f>AD151*Input!V151/100</f>
        <v>0.66064043553760354</v>
      </c>
      <c r="AF151" s="152">
        <f t="shared" si="497"/>
        <v>10.188460030507706</v>
      </c>
      <c r="AG151" s="152">
        <f>AF151*Input!V151/100</f>
        <v>3.0117622147686821E-2</v>
      </c>
      <c r="AH151" s="148">
        <f t="shared" si="498"/>
        <v>46007.472335927989</v>
      </c>
      <c r="AI151" s="157">
        <f t="shared" si="499"/>
        <v>354.19546728406061</v>
      </c>
      <c r="AJ151" s="154">
        <f t="shared" si="500"/>
        <v>0.69069535203847288</v>
      </c>
      <c r="AK151" s="157">
        <f t="shared" si="501"/>
        <v>1.9518081757812908</v>
      </c>
      <c r="AL151" s="157">
        <f t="shared" si="502"/>
        <v>0.99592898364265703</v>
      </c>
      <c r="AM151" s="157">
        <f t="shared" si="503"/>
        <v>2.9490096432455959E-3</v>
      </c>
      <c r="AN151" s="148">
        <f>AF151/Q151</f>
        <v>0.99592898364265703</v>
      </c>
      <c r="AO151" s="152">
        <f t="shared" si="504"/>
        <v>2.9490096432455959E-3</v>
      </c>
      <c r="AP151" s="148">
        <f t="shared" si="505"/>
        <v>577.60230000000001</v>
      </c>
      <c r="AQ151" s="148" t="e">
        <f t="shared" si="506"/>
        <v>#VALUE!</v>
      </c>
      <c r="AR151" s="148" t="e">
        <f t="shared" si="507"/>
        <v>#VALUE!</v>
      </c>
      <c r="AS151" s="156">
        <f t="shared" si="508"/>
        <v>2.1647113676899828E-5</v>
      </c>
      <c r="AT151" s="156">
        <f t="shared" si="509"/>
        <v>1.5392396956549036E-7</v>
      </c>
      <c r="AU151" s="148">
        <v>0.75</v>
      </c>
      <c r="AV151" s="148">
        <f t="shared" si="510"/>
        <v>0.375</v>
      </c>
      <c r="AW151" s="148">
        <f t="shared" si="511"/>
        <v>577.60059999999999</v>
      </c>
      <c r="AX151" s="158">
        <f t="shared" si="512"/>
        <v>200.2170670644</v>
      </c>
      <c r="AY151" s="158">
        <f t="shared" si="513"/>
        <v>86.986431290791813</v>
      </c>
      <c r="AZ151" s="148" t="str">
        <f>Input!B151</f>
        <v>Hu1-13</v>
      </c>
      <c r="BA151" s="159">
        <f>Input!E151</f>
        <v>0</v>
      </c>
      <c r="BB151" s="148">
        <f t="shared" si="514"/>
        <v>3.5339497102068931</v>
      </c>
      <c r="BC151" s="154">
        <f t="shared" si="515"/>
        <v>10.024168592964349</v>
      </c>
      <c r="BD151" s="148">
        <f t="shared" si="516"/>
        <v>577542.6</v>
      </c>
      <c r="BE151" s="160">
        <f t="shared" si="517"/>
        <v>43493.215645395903</v>
      </c>
      <c r="BF151" s="161">
        <f t="shared" si="518"/>
        <v>15.059962072544907</v>
      </c>
      <c r="BG151" s="162"/>
      <c r="BH151" s="162"/>
      <c r="BI151" s="162"/>
      <c r="BJ151" s="162"/>
      <c r="BK151" s="162"/>
      <c r="BL151" s="162"/>
      <c r="BM151" s="166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</row>
    <row r="152" spans="1:109" ht="15" customHeight="1" x14ac:dyDescent="0.2">
      <c r="A152" s="9">
        <f>Input!A152</f>
        <v>10710</v>
      </c>
      <c r="B152" s="9" t="str">
        <f>Input!B152</f>
        <v>M1-8,5mm</v>
      </c>
      <c r="C152" s="9">
        <f>Input!O152</f>
        <v>0.42422129556288696</v>
      </c>
      <c r="D152" s="9">
        <f>C152*Input!P152/100</f>
        <v>9.2539610945946221E-4</v>
      </c>
      <c r="E152" s="11">
        <f>Input!M152</f>
        <v>0.55626041769211532</v>
      </c>
      <c r="F152" s="12">
        <f>E152*Input!N152/100</f>
        <v>3.2004464852577438E-5</v>
      </c>
      <c r="G152" s="13">
        <f t="shared" si="493"/>
        <v>76.697186391388854</v>
      </c>
      <c r="H152" s="12">
        <f>G152*Input!L152/100</f>
        <v>5.1625066228779826E-3</v>
      </c>
      <c r="I152" s="9">
        <v>0.3</v>
      </c>
      <c r="J152" s="21">
        <f>(((C152*$G$4*0.000000001*Input!G152*(234/233))-(I152*0.000000000000001))/Input!F152)*1000000000000</f>
        <v>25.73441269119121</v>
      </c>
      <c r="K152" s="9">
        <f>J152*Input!P152/100</f>
        <v>5.6137034214781112E-2</v>
      </c>
      <c r="L152" s="14">
        <f t="shared" si="494"/>
        <v>0.35588822140351101</v>
      </c>
      <c r="M152" s="22">
        <f>L152*Input!P152/100</f>
        <v>7.763343776796219E-4</v>
      </c>
      <c r="N152" s="9">
        <v>5.0000000000000001E-3</v>
      </c>
      <c r="O152" s="21">
        <f>(((G152*$D$4*0.000000001*Input!G152*(238/236))-(N152*0.000000001))/Input!F152)*1000000</f>
        <v>0.468689045042543</v>
      </c>
      <c r="P152" s="9">
        <f>O152*Input!N152/100</f>
        <v>2.696604250772807E-5</v>
      </c>
      <c r="Q152" s="23">
        <f t="shared" si="495"/>
        <v>0.34968851210015534</v>
      </c>
      <c r="R152" s="24">
        <f>Q152*Input!N152/100</f>
        <v>2.0119342198196745E-5</v>
      </c>
      <c r="S152" s="65">
        <f>Input!S152*$G$6/0.000000000155125</f>
        <v>1.013978734649535</v>
      </c>
      <c r="T152" s="9">
        <f>S152*Input!T152/100</f>
        <v>2.1355002550801729E-3</v>
      </c>
      <c r="U152" s="9">
        <f>S152*1/((U151+U153)/2)</f>
        <v>1.0139646310025769</v>
      </c>
      <c r="V152" s="9">
        <f>U152*Input!T152/100</f>
        <v>2.1354705519506622E-3</v>
      </c>
      <c r="W152" s="3">
        <v>3.0000000000000001E-3</v>
      </c>
      <c r="X152" s="21">
        <f>((($L$4*0.000000001*Input!G152/Input!W152*(232/229))-(W152*0.000000001))/Input!F152)*1000000000</f>
        <v>1.2649165322273236E-2</v>
      </c>
      <c r="Y152" s="21">
        <f>X152*Input!X152/100</f>
        <v>4.9584219367993807E-5</v>
      </c>
      <c r="Z152" s="21">
        <f t="shared" si="496"/>
        <v>3.0885642419522244E-6</v>
      </c>
      <c r="AA152" s="21">
        <f>Z152*Input!X152/100</f>
        <v>1.2107047619611505E-8</v>
      </c>
      <c r="AB152" s="14">
        <v>0.05</v>
      </c>
      <c r="AC152" s="14">
        <v>0.9</v>
      </c>
      <c r="AD152" s="21">
        <f>(((Input!G152*$L$4*0.000000001*Input!U152*(230/229))-((AB152*0.000000000000001)+(Input!G152*AC152*0.000000000000001)))/Input!F152)*1000000000000</f>
        <v>0.5639118915756417</v>
      </c>
      <c r="AE152" s="21">
        <f>AD152*Input!V152/100</f>
        <v>3.4550503403748718E-3</v>
      </c>
      <c r="AF152" s="191">
        <f t="shared" si="497"/>
        <v>2.5707910629542148E-2</v>
      </c>
      <c r="AG152" s="21">
        <f>AF152*Input!V152/100</f>
        <v>1.5751064430073649E-4</v>
      </c>
      <c r="AH152" s="9">
        <f t="shared" si="498"/>
        <v>8323.5797009981088</v>
      </c>
      <c r="AI152" s="3">
        <f t="shared" si="499"/>
        <v>60.542466516012695</v>
      </c>
      <c r="AJ152" s="22">
        <f t="shared" si="500"/>
        <v>13.964631002576944</v>
      </c>
      <c r="AK152" s="3">
        <f t="shared" si="501"/>
        <v>2.1354705519506623</v>
      </c>
      <c r="AL152" s="3">
        <f t="shared" si="502"/>
        <v>7.3516600460066209E-2</v>
      </c>
      <c r="AM152" s="3">
        <f t="shared" si="503"/>
        <v>4.5045114002025167E-4</v>
      </c>
      <c r="AN152" s="9">
        <f>AL152*1/((AN151+AN153)/2)</f>
        <v>7.3833542885159448E-2</v>
      </c>
      <c r="AO152" s="21">
        <f t="shared" si="504"/>
        <v>4.5239311062023318E-4</v>
      </c>
      <c r="AP152" s="58">
        <f t="shared" si="505"/>
        <v>8.2544000000000004</v>
      </c>
      <c r="AQ152" s="58">
        <f t="shared" si="506"/>
        <v>5.4300000000000001E-2</v>
      </c>
      <c r="AR152" s="58">
        <f t="shared" si="507"/>
        <v>0.65783097499515408</v>
      </c>
      <c r="AS152" s="67">
        <f t="shared" si="508"/>
        <v>8.8323297308309039E-6</v>
      </c>
      <c r="AT152" s="67">
        <f t="shared" si="509"/>
        <v>3.4626106455557456E-8</v>
      </c>
      <c r="AU152" s="58">
        <v>0.75</v>
      </c>
      <c r="AV152" s="58">
        <f t="shared" si="510"/>
        <v>0.375</v>
      </c>
      <c r="AW152" s="58">
        <f t="shared" si="511"/>
        <v>8.2537000000000003</v>
      </c>
      <c r="AX152" s="57">
        <f t="shared" si="512"/>
        <v>5.4934562200000002E-2</v>
      </c>
      <c r="AY152" s="47">
        <f t="shared" si="513"/>
        <v>5.5613079650230317E-2</v>
      </c>
      <c r="AZ152" s="9" t="str">
        <f>Input!B152</f>
        <v>M1-8,5mm</v>
      </c>
      <c r="BA152" s="48">
        <f>Input!E152</f>
        <v>8.5</v>
      </c>
      <c r="BB152" s="58">
        <f t="shared" si="514"/>
        <v>14.294219265122621</v>
      </c>
      <c r="BC152" s="22">
        <f t="shared" si="515"/>
        <v>2.18587232434969</v>
      </c>
      <c r="BD152" s="9">
        <f t="shared" si="516"/>
        <v>8195.7000000000007</v>
      </c>
      <c r="BE152" s="49">
        <f t="shared" si="517"/>
        <v>27.806539825115159</v>
      </c>
      <c r="BF152" s="89">
        <f t="shared" si="518"/>
        <v>0.67379574797036867</v>
      </c>
      <c r="BG152" s="85"/>
      <c r="BH152" s="85"/>
      <c r="BI152" s="85"/>
      <c r="BJ152" s="85"/>
      <c r="BK152" s="85"/>
      <c r="BL152" s="85"/>
      <c r="BM152" s="90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</row>
    <row r="153" spans="1:109" s="165" customFormat="1" ht="15" customHeight="1" x14ac:dyDescent="0.2">
      <c r="A153" s="148">
        <f>Input!A153</f>
        <v>10368</v>
      </c>
      <c r="B153" s="148" t="str">
        <f>Input!B153</f>
        <v>Hu1-13</v>
      </c>
      <c r="C153" s="148">
        <f>Input!O153</f>
        <v>2.3119298858577211</v>
      </c>
      <c r="D153" s="148">
        <f>C153*Input!P153/100</f>
        <v>2.0222790826527056E-2</v>
      </c>
      <c r="E153" s="149">
        <f>Input!M153</f>
        <v>3.0128922795882791</v>
      </c>
      <c r="F153" s="150">
        <f>E153*Input!N153/100</f>
        <v>4.2519389882123752E-4</v>
      </c>
      <c r="G153" s="151">
        <f t="shared" si="493"/>
        <v>415.41758750963191</v>
      </c>
      <c r="H153" s="150">
        <f>G153*Input!L153/100</f>
        <v>2.5233340253114876E-2</v>
      </c>
      <c r="I153" s="148">
        <v>0</v>
      </c>
      <c r="J153" s="152">
        <f>(((C153*$G$4*0.000000001*Input!G153*(234/233))-(I153*0.000000000000001))/Input!F153)*1000000000000</f>
        <v>757.33930192774346</v>
      </c>
      <c r="K153" s="148">
        <f>J153*Input!P153/100</f>
        <v>6.6245582884148551</v>
      </c>
      <c r="L153" s="153">
        <f t="shared" si="494"/>
        <v>10.473452042459074</v>
      </c>
      <c r="M153" s="154">
        <f>L153*Input!P153/100</f>
        <v>9.1612825796286726E-2</v>
      </c>
      <c r="N153" s="148">
        <v>0</v>
      </c>
      <c r="O153" s="152">
        <f>(((G153*$D$4*0.000000001*Input!G153*(238/236))-(N153*0.000000001))/Input!F153)*1000000</f>
        <v>13.708115986710553</v>
      </c>
      <c r="P153" s="148">
        <f>O153*Input!N153/100</f>
        <v>1.9345554839018981E-3</v>
      </c>
      <c r="Q153" s="155">
        <f t="shared" si="495"/>
        <v>10.227614094658543</v>
      </c>
      <c r="R153" s="156">
        <f>Q153*Input!N153/100</f>
        <v>1.4433702598690896E-3</v>
      </c>
      <c r="S153" s="154">
        <f>Input!S153*$G$6/0.000000000155125</f>
        <v>0.99933712346239933</v>
      </c>
      <c r="T153" s="148">
        <f>S153*Input!T153/100</f>
        <v>1.1287855469931027E-3</v>
      </c>
      <c r="U153" s="154">
        <f>S153</f>
        <v>0.99933712346239933</v>
      </c>
      <c r="V153" s="148">
        <f>U153*Input!T153/100</f>
        <v>1.1287855469931027E-3</v>
      </c>
      <c r="W153" s="157">
        <v>0</v>
      </c>
      <c r="X153" s="152">
        <f>((($L$4*0.000000001*Input!G153/Input!W153*(232/229))-(W153*0.000000001))/Input!F153)*1000000000</f>
        <v>0.90297515323354316</v>
      </c>
      <c r="Y153" s="152">
        <f>X153*Input!X153/100</f>
        <v>3.2403523181912908E-3</v>
      </c>
      <c r="Z153" s="152">
        <f t="shared" si="496"/>
        <v>2.2048069565014174E-4</v>
      </c>
      <c r="AA153" s="152">
        <f>Z153*Input!X153/100</f>
        <v>7.9120132011161286E-7</v>
      </c>
      <c r="AB153" s="153">
        <v>0</v>
      </c>
      <c r="AC153" s="153">
        <v>0.9</v>
      </c>
      <c r="AD153" s="152">
        <f>(((Input!G153*$L$4*0.000000001*Input!U153*(230/229))-((AB153*0.000000000000001)+(Input!G153*AC153*0.000000000000001)))/Input!F153)*1000000000000</f>
        <v>223.33347690914417</v>
      </c>
      <c r="AE153" s="152">
        <f>AD153*Input!V153/100</f>
        <v>0.41938673618131617</v>
      </c>
      <c r="AF153" s="152">
        <f t="shared" si="497"/>
        <v>10.181443503386472</v>
      </c>
      <c r="AG153" s="152">
        <f>AF153*Input!V153/100</f>
        <v>1.9119222158695045E-2</v>
      </c>
      <c r="AH153" s="148">
        <f t="shared" si="498"/>
        <v>46178.389783123523</v>
      </c>
      <c r="AI153" s="157">
        <f t="shared" si="499"/>
        <v>187.03022509147874</v>
      </c>
      <c r="AJ153" s="154">
        <f t="shared" si="500"/>
        <v>-0.66287653760066512</v>
      </c>
      <c r="AK153" s="157">
        <f t="shared" si="501"/>
        <v>1.1287855469931027</v>
      </c>
      <c r="AL153" s="157">
        <f t="shared" si="502"/>
        <v>0.99548569286592614</v>
      </c>
      <c r="AM153" s="157">
        <f t="shared" si="503"/>
        <v>1.8746442185107015E-3</v>
      </c>
      <c r="AN153" s="148">
        <f>AF153/Q153</f>
        <v>0.99548569286592614</v>
      </c>
      <c r="AO153" s="152">
        <f t="shared" si="504"/>
        <v>1.8746442185107015E-3</v>
      </c>
      <c r="AP153" s="148">
        <f t="shared" si="505"/>
        <v>615.19460000000004</v>
      </c>
      <c r="AQ153" s="148" t="e">
        <f t="shared" si="506"/>
        <v>#VALUE!</v>
      </c>
      <c r="AR153" s="148" t="e">
        <f t="shared" si="507"/>
        <v>#VALUE!</v>
      </c>
      <c r="AS153" s="156">
        <f t="shared" si="508"/>
        <v>2.1557392917795912E-5</v>
      </c>
      <c r="AT153" s="156">
        <f t="shared" si="509"/>
        <v>7.7419123043206207E-8</v>
      </c>
      <c r="AU153" s="148">
        <v>0.75</v>
      </c>
      <c r="AV153" s="148">
        <f t="shared" si="510"/>
        <v>0.375</v>
      </c>
      <c r="AW153" s="148">
        <f t="shared" si="511"/>
        <v>615.19290000000001</v>
      </c>
      <c r="AX153" s="158">
        <f t="shared" si="512"/>
        <v>189.7473167103</v>
      </c>
      <c r="AY153" s="158">
        <f t="shared" si="513"/>
        <v>75.553532760156969</v>
      </c>
      <c r="AZ153" s="148" t="str">
        <f>Input!B153</f>
        <v>Hu1-13</v>
      </c>
      <c r="BA153" s="159">
        <f>Input!E153</f>
        <v>0</v>
      </c>
      <c r="BB153" s="148">
        <f t="shared" si="514"/>
        <v>-3.7718031239570227</v>
      </c>
      <c r="BC153" s="154">
        <f t="shared" si="515"/>
        <v>6.4731528568268759</v>
      </c>
      <c r="BD153" s="148">
        <f t="shared" si="516"/>
        <v>615134.9</v>
      </c>
      <c r="BE153" s="160">
        <f t="shared" si="517"/>
        <v>37776.766380078487</v>
      </c>
      <c r="BF153" s="161">
        <f t="shared" si="518"/>
        <v>12.28127515128295</v>
      </c>
      <c r="BG153" s="162"/>
      <c r="BH153" s="162"/>
      <c r="BI153" s="162"/>
      <c r="BJ153" s="162"/>
      <c r="BK153" s="162"/>
      <c r="BL153" s="162"/>
      <c r="BM153" s="166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</row>
    <row r="154" spans="1:109" ht="15" customHeight="1" x14ac:dyDescent="0.2">
      <c r="A154" s="9">
        <f>Input!A154</f>
        <v>10706</v>
      </c>
      <c r="B154" s="9" t="str">
        <f>Input!B154</f>
        <v>B1-420mm</v>
      </c>
      <c r="C154" s="9">
        <f>Input!O154</f>
        <v>0.78706283480011208</v>
      </c>
      <c r="D154" s="9">
        <f>C154*Input!P154/100</f>
        <v>9.1892026767593821E-4</v>
      </c>
      <c r="E154" s="11">
        <f>Input!M154</f>
        <v>0.69721979433905446</v>
      </c>
      <c r="F154" s="12">
        <f>E154*Input!N154/100</f>
        <v>2.5969940999243504E-5</v>
      </c>
      <c r="G154" s="13">
        <f t="shared" si="493"/>
        <v>96.132665243468821</v>
      </c>
      <c r="H154" s="12">
        <f>G154*Input!L154/100</f>
        <v>3.6294893463511774E-3</v>
      </c>
      <c r="I154" s="9">
        <v>0.3</v>
      </c>
      <c r="J154" s="21">
        <f>(((C154*$G$4*0.000000001*Input!G154*(234/233))-(I154*0.000000000000001))/Input!F154)*1000000000000</f>
        <v>32.736595619960767</v>
      </c>
      <c r="K154" s="9">
        <f>J154*Input!P154/100</f>
        <v>3.8220990599223514E-2</v>
      </c>
      <c r="L154" s="14">
        <f t="shared" si="494"/>
        <v>0.45272332148391126</v>
      </c>
      <c r="M154" s="22">
        <f>L154*Input!P154/100</f>
        <v>5.2856851748919135E-4</v>
      </c>
      <c r="N154" s="9">
        <v>5.0000000000000001E-3</v>
      </c>
      <c r="O154" s="21">
        <f>(((G154*$D$4*0.000000001*Input!G154*(238/236))-(N154*0.000000001))/Input!F154)*1000000</f>
        <v>0.40277679241030589</v>
      </c>
      <c r="P154" s="9">
        <f>O154*Input!N154/100</f>
        <v>1.5002571096932318E-5</v>
      </c>
      <c r="Q154" s="23">
        <f t="shared" si="495"/>
        <v>0.30051143447069123</v>
      </c>
      <c r="R154" s="24">
        <f>Q154*Input!N154/100</f>
        <v>1.1193405990717911E-5</v>
      </c>
      <c r="S154" s="65">
        <f>Input!S154*$G$6/0.000000000155125</f>
        <v>1.5004225187939655</v>
      </c>
      <c r="T154" s="9">
        <f>S154*Input!T154/100</f>
        <v>8.5731616849863389E-4</v>
      </c>
      <c r="U154" s="9">
        <f>S154*1/((U153+U155)/2)</f>
        <v>1.5006162428005458</v>
      </c>
      <c r="V154" s="9">
        <f>U154*Input!T154/100</f>
        <v>8.574268591347629E-4</v>
      </c>
      <c r="W154" s="3">
        <v>3.0000000000000001E-3</v>
      </c>
      <c r="X154" s="21">
        <f>((($L$4*0.000000001*Input!G154/Input!W154*(232/229))-(W154*0.000000001))/Input!F154)*1000000000</f>
        <v>0.11157928287630109</v>
      </c>
      <c r="Y154" s="21">
        <f>X154*Input!X154/100</f>
        <v>1.816360667346185E-4</v>
      </c>
      <c r="Z154" s="21">
        <f t="shared" si="496"/>
        <v>2.7244468267609186E-5</v>
      </c>
      <c r="AA154" s="21">
        <f>Z154*Input!X154/100</f>
        <v>4.4350330355597874E-8</v>
      </c>
      <c r="AB154" s="14">
        <v>0.05</v>
      </c>
      <c r="AC154" s="14">
        <v>0.9</v>
      </c>
      <c r="AD154" s="21">
        <f>(((Input!G154*$L$4*0.000000001*Input!U154*(230/229))-((AB154*0.000000000000001)+(Input!G154*AC154*0.000000000000001)))/Input!F154)*1000000000000</f>
        <v>2.2016636202809976</v>
      </c>
      <c r="AE154" s="21">
        <f>AD154*Input!V154/100</f>
        <v>4.3128197896644179E-3</v>
      </c>
      <c r="AF154" s="191">
        <f t="shared" si="497"/>
        <v>0.10037059411595313</v>
      </c>
      <c r="AG154" s="21">
        <f>AF154*Input!V154/100</f>
        <v>1.9661508716232017E-4</v>
      </c>
      <c r="AH154" s="9">
        <f t="shared" si="498"/>
        <v>3684.0724190342607</v>
      </c>
      <c r="AI154" s="3">
        <f t="shared" si="499"/>
        <v>9.3833269535150219</v>
      </c>
      <c r="AJ154" s="22">
        <f t="shared" si="500"/>
        <v>500.61624280054582</v>
      </c>
      <c r="AK154" s="3">
        <f t="shared" si="501"/>
        <v>0.85742685913476291</v>
      </c>
      <c r="AL154" s="3">
        <f t="shared" si="502"/>
        <v>0.33399925128553548</v>
      </c>
      <c r="AM154" s="3">
        <f t="shared" si="503"/>
        <v>6.5438650775402119E-4</v>
      </c>
      <c r="AN154" s="9">
        <f>AL154*1/((AN153+AN155)/2)</f>
        <v>0.33523019824940131</v>
      </c>
      <c r="AO154" s="21">
        <f t="shared" si="504"/>
        <v>6.5679823497141526E-4</v>
      </c>
      <c r="AP154" s="58">
        <f t="shared" si="505"/>
        <v>27.217199999999998</v>
      </c>
      <c r="AQ154" s="58">
        <f t="shared" si="506"/>
        <v>5.9700000000000003E-2</v>
      </c>
      <c r="AR154" s="58">
        <f t="shared" si="507"/>
        <v>0.21934658965654075</v>
      </c>
      <c r="AS154" s="67">
        <f t="shared" si="508"/>
        <v>9.0660338151846032E-5</v>
      </c>
      <c r="AT154" s="67">
        <f t="shared" si="509"/>
        <v>1.4762146710776932E-7</v>
      </c>
      <c r="AU154" s="58">
        <v>0.75</v>
      </c>
      <c r="AV154" s="58">
        <f t="shared" si="510"/>
        <v>0.375</v>
      </c>
      <c r="AW154" s="58">
        <f t="shared" si="511"/>
        <v>27.212399999999999</v>
      </c>
      <c r="AX154" s="57">
        <f t="shared" si="512"/>
        <v>6.2284185999999998E-2</v>
      </c>
      <c r="AY154" s="47">
        <f t="shared" si="513"/>
        <v>6.2385885401350746E-2</v>
      </c>
      <c r="AZ154" s="9" t="str">
        <f>Input!B154</f>
        <v>B1-420mm</v>
      </c>
      <c r="BA154" s="48">
        <f>Input!E154</f>
        <v>420</v>
      </c>
      <c r="BB154" s="58">
        <f t="shared" si="514"/>
        <v>540.63816630923475</v>
      </c>
      <c r="BC154" s="22">
        <f t="shared" si="515"/>
        <v>0.93086793602734974</v>
      </c>
      <c r="BD154" s="9">
        <f t="shared" si="516"/>
        <v>27154.399999999998</v>
      </c>
      <c r="BE154" s="49">
        <f t="shared" si="517"/>
        <v>31.192942700675374</v>
      </c>
      <c r="BF154" s="89">
        <f t="shared" si="518"/>
        <v>0.22925535932644953</v>
      </c>
      <c r="BG154" s="85"/>
      <c r="BH154" s="85"/>
      <c r="BI154" s="85"/>
      <c r="BJ154" s="85"/>
      <c r="BK154" s="85"/>
      <c r="BL154" s="85"/>
      <c r="BM154" s="90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</row>
    <row r="155" spans="1:109" s="165" customFormat="1" ht="15" customHeight="1" x14ac:dyDescent="0.2">
      <c r="A155" s="148">
        <f>Input!A155</f>
        <v>10368</v>
      </c>
      <c r="B155" s="148" t="str">
        <f>Input!B155</f>
        <v>Hu1-13</v>
      </c>
      <c r="C155" s="148">
        <f>Input!O155</f>
        <v>2.2879650300884773</v>
      </c>
      <c r="D155" s="148">
        <f>C155*Input!P155/100</f>
        <v>1.7631717624890169E-2</v>
      </c>
      <c r="E155" s="149">
        <f>Input!M155</f>
        <v>3.0126846292271878</v>
      </c>
      <c r="F155" s="150">
        <f>E155*Input!N155/100</f>
        <v>3.9224428214566581E-4</v>
      </c>
      <c r="G155" s="151">
        <f t="shared" si="493"/>
        <v>415.38895667784465</v>
      </c>
      <c r="H155" s="150">
        <f>G155*Input!L155/100</f>
        <v>3.1280522734954484E-2</v>
      </c>
      <c r="I155" s="148">
        <v>0</v>
      </c>
      <c r="J155" s="152">
        <f>(((C155*$G$4*0.000000001*Input!G155*(234/233))-(I155*0.000000000000001))/Input!F155)*1000000000000</f>
        <v>749.48892235953053</v>
      </c>
      <c r="K155" s="148">
        <f>J155*Input!P155/100</f>
        <v>5.7757775439056642</v>
      </c>
      <c r="L155" s="153">
        <f t="shared" si="494"/>
        <v>10.364886999401763</v>
      </c>
      <c r="M155" s="154">
        <f>L155*Input!P155/100</f>
        <v>7.9874805070897406E-2</v>
      </c>
      <c r="N155" s="148">
        <v>0</v>
      </c>
      <c r="O155" s="152">
        <f>(((G155*$D$4*0.000000001*Input!G155*(238/236))-(N155*0.000000001))/Input!F155)*1000000</f>
        <v>13.707171215052501</v>
      </c>
      <c r="P155" s="148">
        <f>O155*Input!N155/100</f>
        <v>1.7846406760720899E-3</v>
      </c>
      <c r="Q155" s="155">
        <f t="shared" si="495"/>
        <v>10.226909201299348</v>
      </c>
      <c r="R155" s="156">
        <f>Q155*Input!N155/100</f>
        <v>1.331518944703343E-3</v>
      </c>
      <c r="S155" s="154">
        <f>Input!S155*$G$6/0.000000000155125</f>
        <v>1.0004046839350484</v>
      </c>
      <c r="T155" s="148">
        <f>S155*Input!T155/100</f>
        <v>1.7398085077815028E-3</v>
      </c>
      <c r="U155" s="154">
        <f>S155</f>
        <v>1.0004046839350484</v>
      </c>
      <c r="V155" s="148">
        <f>U155*Input!T155/100</f>
        <v>1.7398085077815028E-3</v>
      </c>
      <c r="W155" s="157">
        <v>0</v>
      </c>
      <c r="X155" s="152">
        <f>((($L$4*0.000000001*Input!G155/Input!W155*(232/229))-(W155*0.000000001))/Input!F155)*1000000000</f>
        <v>0.90904315568593252</v>
      </c>
      <c r="Y155" s="152">
        <f>X155*Input!X155/100</f>
        <v>4.2841640451538607E-3</v>
      </c>
      <c r="Z155" s="152">
        <f t="shared" si="496"/>
        <v>2.2196232822565461E-4</v>
      </c>
      <c r="AA155" s="152">
        <f>Z155*Input!X155/100</f>
        <v>1.046070277318634E-6</v>
      </c>
      <c r="AB155" s="153">
        <v>0</v>
      </c>
      <c r="AC155" s="153">
        <v>0.9</v>
      </c>
      <c r="AD155" s="152">
        <f>(((Input!G155*$L$4*0.000000001*Input!U155*(230/229))-((AB155*0.000000000000001)+(Input!G155*AC155*0.000000000000001)))/Input!F155)*1000000000000</f>
        <v>223.69601999232304</v>
      </c>
      <c r="AE155" s="152">
        <f>AD155*Input!V155/100</f>
        <v>0.45547940815416155</v>
      </c>
      <c r="AF155" s="152">
        <f t="shared" si="497"/>
        <v>10.197971307323501</v>
      </c>
      <c r="AG155" s="152">
        <f>AF155*Input!V155/100</f>
        <v>2.0764633790052403E-2</v>
      </c>
      <c r="AH155" s="148">
        <f t="shared" si="498"/>
        <v>45944.604153529552</v>
      </c>
      <c r="AI155" s="157">
        <f t="shared" si="499"/>
        <v>235.87383642519677</v>
      </c>
      <c r="AJ155" s="154">
        <f t="shared" si="500"/>
        <v>0.40468393504844435</v>
      </c>
      <c r="AK155" s="157">
        <f t="shared" si="501"/>
        <v>1.7398085077815029</v>
      </c>
      <c r="AL155" s="157">
        <f t="shared" si="502"/>
        <v>0.99717041645659954</v>
      </c>
      <c r="AM155" s="157">
        <f t="shared" si="503"/>
        <v>2.0345385125262018E-3</v>
      </c>
      <c r="AN155" s="148">
        <f>AF155/Q155</f>
        <v>0.99717041645659954</v>
      </c>
      <c r="AO155" s="152">
        <f t="shared" si="504"/>
        <v>2.0345385125262018E-3</v>
      </c>
      <c r="AP155" s="148">
        <f t="shared" si="505"/>
        <v>620.56590000000006</v>
      </c>
      <c r="AQ155" s="148" t="e">
        <f t="shared" si="506"/>
        <v>#VALUE!</v>
      </c>
      <c r="AR155" s="148" t="e">
        <f t="shared" si="507"/>
        <v>#VALUE!</v>
      </c>
      <c r="AS155" s="156">
        <f t="shared" si="508"/>
        <v>2.1703754659076653E-5</v>
      </c>
      <c r="AT155" s="156">
        <f t="shared" si="509"/>
        <v>1.0232508815777296E-7</v>
      </c>
      <c r="AU155" s="148">
        <v>0.75</v>
      </c>
      <c r="AV155" s="148">
        <f t="shared" si="510"/>
        <v>0.375</v>
      </c>
      <c r="AW155" s="148">
        <f t="shared" si="511"/>
        <v>620.56420000000003</v>
      </c>
      <c r="AX155" s="158">
        <f t="shared" si="512"/>
        <v>253.90922748849999</v>
      </c>
      <c r="AY155" s="158">
        <f t="shared" si="513"/>
        <v>102.35616096061945</v>
      </c>
      <c r="AZ155" s="148" t="str">
        <f>Input!B155</f>
        <v>Hu1-13</v>
      </c>
      <c r="BA155" s="159">
        <f>Input!E155</f>
        <v>0</v>
      </c>
      <c r="BB155" s="148">
        <f t="shared" si="514"/>
        <v>2.3378966897342681</v>
      </c>
      <c r="BC155" s="154">
        <f t="shared" si="515"/>
        <v>10.073764554324178</v>
      </c>
      <c r="BD155" s="148">
        <f t="shared" si="516"/>
        <v>620506.20000000007</v>
      </c>
      <c r="BE155" s="160">
        <f t="shared" si="517"/>
        <v>51178.080480309727</v>
      </c>
      <c r="BF155" s="161">
        <f t="shared" si="518"/>
        <v>16.494048635196719</v>
      </c>
      <c r="BG155" s="162"/>
      <c r="BH155" s="162"/>
      <c r="BI155" s="162"/>
      <c r="BJ155" s="162"/>
      <c r="BK155" s="162"/>
      <c r="BL155" s="162"/>
      <c r="BM155" s="166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</row>
    <row r="156" spans="1:109" ht="15" customHeight="1" x14ac:dyDescent="0.2">
      <c r="A156" s="9">
        <f>Input!A156</f>
        <v>10707</v>
      </c>
      <c r="B156" s="9" t="str">
        <f>Input!B156</f>
        <v>B1-450mm</v>
      </c>
      <c r="C156" s="9">
        <f>Input!O156</f>
        <v>1.1760997214479036</v>
      </c>
      <c r="D156" s="9">
        <f>C156*Input!P156/100</f>
        <v>1.5037089957679365E-3</v>
      </c>
      <c r="E156" s="11">
        <f>Input!M156</f>
        <v>1.0992155792456617</v>
      </c>
      <c r="F156" s="12">
        <f>E156*Input!N156/100</f>
        <v>3.4337517974447249E-5</v>
      </c>
      <c r="G156" s="13">
        <f t="shared" si="493"/>
        <v>151.55984406639183</v>
      </c>
      <c r="H156" s="12">
        <f>G156*Input!L156/100</f>
        <v>6.7122199154863301E-3</v>
      </c>
      <c r="I156" s="9">
        <v>0.3</v>
      </c>
      <c r="J156" s="21">
        <f>(((C156*$G$4*0.000000001*Input!G156*(234/233))-(I156*0.000000000000001))/Input!F156)*1000000000000</f>
        <v>49.293084341494293</v>
      </c>
      <c r="K156" s="9">
        <f>J156*Input!P156/100</f>
        <v>6.3023953667976362E-2</v>
      </c>
      <c r="L156" s="14">
        <f t="shared" si="494"/>
        <v>0.68168752573834746</v>
      </c>
      <c r="M156" s="22">
        <f>L156*Input!P156/100</f>
        <v>8.7157546767682465E-4</v>
      </c>
      <c r="N156" s="9">
        <v>5.0000000000000001E-3</v>
      </c>
      <c r="O156" s="21">
        <f>(((G156*$D$4*0.000000001*Input!G156*(238/236))-(N156*0.000000001))/Input!F156)*1000000</f>
        <v>0.63988092366549953</v>
      </c>
      <c r="P156" s="9">
        <f>O156*Input!N156/100</f>
        <v>1.9988729356390912E-5</v>
      </c>
      <c r="Q156" s="23">
        <f t="shared" si="495"/>
        <v>0.47741463233379172</v>
      </c>
      <c r="R156" s="24">
        <f>Q156*Input!N156/100</f>
        <v>1.4913574578587741E-5</v>
      </c>
      <c r="S156" s="65">
        <f>Input!S156*$G$6/0.000000000155125</f>
        <v>1.4239001562335114</v>
      </c>
      <c r="T156" s="9">
        <f>S156*Input!T156/100</f>
        <v>5.7231417725308144E-4</v>
      </c>
      <c r="U156" s="9">
        <f>S156*1/((U155+U157)/2)</f>
        <v>1.4234333293621266</v>
      </c>
      <c r="V156" s="9">
        <f>U156*Input!T156/100</f>
        <v>5.7212654356567257E-4</v>
      </c>
      <c r="W156" s="3">
        <v>3.0000000000000001E-3</v>
      </c>
      <c r="X156" s="21">
        <f>((($L$4*0.000000001*Input!G156/Input!W156*(232/229))-(W156*0.000000001))/Input!F156)*1000000000</f>
        <v>0.38056102743854076</v>
      </c>
      <c r="Y156" s="21">
        <f>X156*Input!X156/100</f>
        <v>5.1314671094899252E-4</v>
      </c>
      <c r="Z156" s="21">
        <f t="shared" si="496"/>
        <v>9.2922113932498001E-5</v>
      </c>
      <c r="AA156" s="21">
        <f>Z156*Input!X156/100</f>
        <v>1.2529574418018801E-7</v>
      </c>
      <c r="AB156" s="14">
        <v>0.05</v>
      </c>
      <c r="AC156" s="14">
        <v>0.9</v>
      </c>
      <c r="AD156" s="21">
        <f>(((Input!G156*$L$4*0.000000001*Input!U156*(230/229))-((AB156*0.000000000000001)+(Input!G156*AC156*0.000000000000001)))/Input!F156)*1000000000000</f>
        <v>3.4578326819738341</v>
      </c>
      <c r="AE156" s="21">
        <f>AD156*Input!V156/100</f>
        <v>6.7426940152947442E-3</v>
      </c>
      <c r="AF156" s="191">
        <f t="shared" si="497"/>
        <v>0.15763748714664128</v>
      </c>
      <c r="AG156" s="21">
        <f>AF156*Input!V156/100</f>
        <v>3.0738946586710627E-4</v>
      </c>
      <c r="AH156" s="9">
        <f t="shared" si="498"/>
        <v>1696.4474921562253</v>
      </c>
      <c r="AI156" s="3">
        <f t="shared" si="499"/>
        <v>4.0218974317332217</v>
      </c>
      <c r="AJ156" s="22">
        <f t="shared" si="500"/>
        <v>423.43332936212664</v>
      </c>
      <c r="AK156" s="3">
        <f t="shared" si="501"/>
        <v>0.57212654356567261</v>
      </c>
      <c r="AL156" s="3">
        <f t="shared" si="502"/>
        <v>0.3301898946331972</v>
      </c>
      <c r="AM156" s="3">
        <f t="shared" si="503"/>
        <v>6.4394529557753211E-4</v>
      </c>
      <c r="AN156" s="9">
        <f>AL156*1/((AN155+AN157)/2)</f>
        <v>0.33096984995157908</v>
      </c>
      <c r="AO156" s="21">
        <f t="shared" si="504"/>
        <v>6.4546638561146738E-4</v>
      </c>
      <c r="AP156" s="58">
        <f t="shared" si="505"/>
        <v>28.513500000000001</v>
      </c>
      <c r="AQ156" s="58">
        <f t="shared" si="506"/>
        <v>6.5799999999999997E-2</v>
      </c>
      <c r="AR156" s="58">
        <f t="shared" si="507"/>
        <v>0.2307678818805127</v>
      </c>
      <c r="AS156" s="67">
        <f t="shared" si="508"/>
        <v>1.9463608284953044E-4</v>
      </c>
      <c r="AT156" s="67">
        <f t="shared" si="509"/>
        <v>2.6251680354435535E-7</v>
      </c>
      <c r="AU156" s="58">
        <v>0.75</v>
      </c>
      <c r="AV156" s="58">
        <f t="shared" si="510"/>
        <v>0.375</v>
      </c>
      <c r="AW156" s="58">
        <f t="shared" si="511"/>
        <v>28.502500000000001</v>
      </c>
      <c r="AX156" s="57">
        <f t="shared" si="512"/>
        <v>6.4212174499999997E-2</v>
      </c>
      <c r="AY156" s="47">
        <f t="shared" si="513"/>
        <v>6.4349179188589567E-2</v>
      </c>
      <c r="AZ156" s="9" t="str">
        <f>Input!B156</f>
        <v>B1-450mm</v>
      </c>
      <c r="BA156" s="48">
        <f>Input!E156</f>
        <v>450</v>
      </c>
      <c r="BB156" s="58">
        <f t="shared" si="514"/>
        <v>458.95524035205034</v>
      </c>
      <c r="BC156" s="22">
        <f t="shared" si="515"/>
        <v>0.62571480714175642</v>
      </c>
      <c r="BD156" s="9">
        <f t="shared" si="516"/>
        <v>28444.5</v>
      </c>
      <c r="BE156" s="49">
        <f t="shared" si="517"/>
        <v>32.174589594294787</v>
      </c>
      <c r="BF156" s="89">
        <f t="shared" si="518"/>
        <v>0.22576678953982829</v>
      </c>
      <c r="BG156" s="85"/>
      <c r="BH156" s="85"/>
      <c r="BI156" s="85"/>
      <c r="BJ156" s="85"/>
      <c r="BK156" s="85"/>
      <c r="BL156" s="85"/>
      <c r="BM156" s="90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</row>
    <row r="157" spans="1:109" s="165" customFormat="1" ht="15" customHeight="1" x14ac:dyDescent="0.2">
      <c r="A157" s="148">
        <f>Input!A157</f>
        <v>10368</v>
      </c>
      <c r="B157" s="148" t="str">
        <f>Input!B157</f>
        <v>Hu1-13</v>
      </c>
      <c r="C157" s="148">
        <f>Input!O157</f>
        <v>2.3155469545704155</v>
      </c>
      <c r="D157" s="148">
        <f>C157*Input!P157/100</f>
        <v>2.4336838059258455E-2</v>
      </c>
      <c r="E157" s="149">
        <f>Input!M157</f>
        <v>3.0129736065411525</v>
      </c>
      <c r="F157" s="150">
        <f>E157*Input!N157/100</f>
        <v>3.3529213530413275E-4</v>
      </c>
      <c r="G157" s="151">
        <f t="shared" si="493"/>
        <v>415.42880086989408</v>
      </c>
      <c r="H157" s="150">
        <f>G157*Input!L157/100</f>
        <v>2.4853541972365379E-2</v>
      </c>
      <c r="I157" s="148">
        <v>0</v>
      </c>
      <c r="J157" s="152">
        <f>(((C157*$G$4*0.000000001*Input!G157*(234/233))-(I157*0.000000000000001))/Input!F157)*1000000000000</f>
        <v>758.52417708795213</v>
      </c>
      <c r="K157" s="148">
        <f>J157*Input!P157/100</f>
        <v>7.9722330939501607</v>
      </c>
      <c r="L157" s="153">
        <f t="shared" si="494"/>
        <v>10.489838004649545</v>
      </c>
      <c r="M157" s="154">
        <f>L157*Input!P157/100</f>
        <v>0.11025018874401216</v>
      </c>
      <c r="N157" s="148">
        <v>0</v>
      </c>
      <c r="O157" s="152">
        <f>(((G157*$D$4*0.000000001*Input!G157*(238/236))-(N157*0.000000001))/Input!F157)*1000000</f>
        <v>13.708486009665037</v>
      </c>
      <c r="P157" s="148">
        <f>O157*Input!N157/100</f>
        <v>1.5255186889087814E-3</v>
      </c>
      <c r="Q157" s="155">
        <f t="shared" si="495"/>
        <v>10.227890168481403</v>
      </c>
      <c r="R157" s="156">
        <f>Q157*Input!N157/100</f>
        <v>1.1381882426056483E-3</v>
      </c>
      <c r="S157" s="154">
        <f>Input!S157*$G$6/0.000000000155125</f>
        <v>1.0002512328005728</v>
      </c>
      <c r="T157" s="148">
        <f>S157*Input!T157/100</f>
        <v>1.814375638442226E-3</v>
      </c>
      <c r="U157" s="154">
        <f>S157</f>
        <v>1.0002512328005728</v>
      </c>
      <c r="V157" s="148">
        <f>U157*Input!T157/100</f>
        <v>1.814375638442226E-3</v>
      </c>
      <c r="W157" s="157">
        <v>0</v>
      </c>
      <c r="X157" s="152">
        <f>((($L$4*0.000000001*Input!G157/Input!W157*(232/229))-(W157*0.000000001))/Input!F157)*1000000000</f>
        <v>0.9080548614642685</v>
      </c>
      <c r="Y157" s="152">
        <f>X157*Input!X157/100</f>
        <v>4.2957520855061576E-3</v>
      </c>
      <c r="Z157" s="152">
        <f t="shared" si="496"/>
        <v>2.2172101505472269E-4</v>
      </c>
      <c r="AA157" s="152">
        <f>Z157*Input!X157/100</f>
        <v>1.0488997452048175E-6</v>
      </c>
      <c r="AB157" s="153">
        <v>0</v>
      </c>
      <c r="AC157" s="153">
        <v>0.9</v>
      </c>
      <c r="AD157" s="152">
        <f>(((Input!G157*$L$4*0.000000001*Input!U157*(230/229))-((AB157*0.000000000000001)+(Input!G157*AC157*0.000000000000001)))/Input!F157)*1000000000000</f>
        <v>223.92971800923729</v>
      </c>
      <c r="AE157" s="152">
        <f>AD157*Input!V157/100</f>
        <v>0.57268517943955333</v>
      </c>
      <c r="AF157" s="152">
        <f t="shared" si="497"/>
        <v>10.20862525490447</v>
      </c>
      <c r="AG157" s="152">
        <f>AF157*Input!V157/100</f>
        <v>2.6107871871186638E-2</v>
      </c>
      <c r="AH157" s="148">
        <f t="shared" si="498"/>
        <v>46042.659746911639</v>
      </c>
      <c r="AI157" s="157">
        <f t="shared" si="499"/>
        <v>247.60576785226723</v>
      </c>
      <c r="AJ157" s="154">
        <f t="shared" si="500"/>
        <v>0.25123280057282038</v>
      </c>
      <c r="AK157" s="157">
        <f t="shared" si="501"/>
       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
        <f>AF157/Q157</f>
        <v>0.99811643327611199</v>
      </c>
      <c r="AO157" s="152">
        <f t="shared" si="504"/>
        <v>2.5550310352421847E-3</v>
      </c>
      <c r="AP157" s="148">
        <f t="shared" si="505"/>
        <v>666.17219999999998</v>
      </c>
      <c r="AQ157" s="148" t="e">
        <f t="shared" si="506"/>
        <v>#VALUE!</v>
      </c>
      <c r="AR157" s="148" t="e">
        <f t="shared" si="507"/>
        <v>#VALUE!</v>
      </c>
      <c r="AS157" s="156">
        <f t="shared" si="508"/>
        <v>2.1678079389040109E-5</v>
      </c>
      <c r="AT157" s="156">
        <f t="shared" si="509"/>
        <v>1.0258126489500332E-7</v>
      </c>
      <c r="AU157" s="148">
        <v>0.75</v>
      </c>
      <c r="AV157" s="148">
        <f t="shared" si="510"/>
        <v>0.375</v>
      </c>
      <c r="AW157" s="148">
        <f t="shared" si="511"/>
        <v>666.17039999999997</v>
      </c>
      <c r="AX157" s="158">
        <f t="shared" si="512"/>
        <v>301.14299501570002</v>
      </c>
      <c r="AY157" s="158">
        <f t="shared" si="513"/>
        <v>176.79459119528062</v>
      </c>
      <c r="AZ157" s="148" t="str">
        <f>Input!B157</f>
        <v>Hu1-13</v>
      </c>
      <c r="BA157" s="159">
        <f>Input!E157</f>
        <v>0</v>
      </c>
      <c r="BB157" s="148">
        <f t="shared" si="514"/>
        <v>1.6510676250215097</v>
      </c>
      <c r="BC157" s="154">
        <f t="shared" si="515"/>
        <v>11.952334914316703</v>
      </c>
      <c r="BD157" s="148">
        <f t="shared" si="516"/>
        <v>666112.4</v>
      </c>
      <c r="BE157" s="160">
        <f t="shared" si="517"/>
        <v>88397.295597640303</v>
      </c>
      <c r="BF157" s="161">
        <f t="shared" si="518"/>
        <v>26.53894426940624</v>
      </c>
      <c r="BG157" s="162"/>
      <c r="BH157" s="162"/>
      <c r="BI157" s="162"/>
      <c r="BJ157" s="162"/>
      <c r="BK157" s="162"/>
      <c r="BL157" s="162"/>
      <c r="BM157" s="166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</row>
    <row r="158" spans="1:109" ht="15" customHeight="1" x14ac:dyDescent="0.2">
      <c r="A158" s="9">
        <f>Input!A158</f>
        <v>10711</v>
      </c>
      <c r="B158" s="9" t="str">
        <f>Input!B158</f>
        <v>NAH14-91mm</v>
      </c>
      <c r="C158" s="9">
        <f>Input!O158</f>
        <v>1.6002888489247611</v>
      </c>
      <c r="D158" s="9">
        <f>C158*Input!P158/100</f>
        <v>4.2319402692340908E-3</v>
      </c>
      <c r="E158" s="11">
        <f>Input!M158</f>
        <v>2.0878370382562692</v>
      </c>
      <c r="F158" s="12">
        <f>E158*Input!N158/100</f>
        <v>1.0940972158776298E-4</v>
      </c>
      <c r="G158" s="13">
        <f t="shared" ref="G158:G161" si="519">E158*137.88</f>
        <v>287.87097083477437</v>
      </c>
      <c r="H158" s="12">
        <f>G158*Input!L158/100</f>
        <v>1.1100947365248654E-2</v>
      </c>
      <c r="I158" s="9">
        <v>0.3</v>
      </c>
      <c r="J158" s="21">
        <f>(((C158*$G$4*0.000000001*Input!G158*(234/233))-(I158*0.000000000000001))/Input!F158)*1000000000000</f>
        <v>81.25556167997135</v>
      </c>
      <c r="K158" s="9">
        <f>J158*Input!P158/100</f>
        <v>0.21487913497850819</v>
      </c>
      <c r="L158" s="14">
        <f t="shared" ref="L158:L161" si="520">(J158/234)*602200000000*0.0000028263/(365.2425*24*60)</f>
        <v>1.1237053540890316</v>
      </c>
      <c r="M158" s="22">
        <f>L158*Input!P158/100</f>
        <v>2.971622243021021E-3</v>
      </c>
      <c r="N158" s="9">
        <v>5.0000000000000001E-3</v>
      </c>
      <c r="O158" s="21">
        <f>(((G158*$D$4*0.000000001*Input!G158*(238/236))-(N158*0.000000001))/Input!F158)*1000000</f>
        <v>1.4724185898600113</v>
      </c>
      <c r="P158" s="9">
        <f>O158*Input!N158/100</f>
        <v>7.7159713629650027E-5</v>
      </c>
      <c r="Q158" s="23">
        <f t="shared" ref="Q158:Q161" si="521">(O158/238.05)*602200000000000000*0.00000000015512/(365.2425*24*60)</f>
        <v>1.0985703022566267</v>
      </c>
      <c r="R158" s="24">
        <f>Q158*Input!N158/100</f>
        <v>5.7568799054770398E-5</v>
      </c>
      <c r="S158" s="65">
        <f>Input!S158*$G$6/0.000000000155125</f>
        <v>1.0170634400373413</v>
      </c>
      <c r="T158" s="9">
        <f>S158*Input!T158/100</f>
        <v>6.3814221420375138E-4</v>
      </c>
      <c r="U158" s="9">
        <f>S158*1/((U157+U159)/2)</f>
        <v>1.0169159883579424</v>
      </c>
      <c r="V158" s="9">
        <f>U158*Input!T158/100</f>
        <v>6.380496977121783E-4</v>
      </c>
      <c r="W158" s="3">
        <v>3.0000000000000001E-3</v>
      </c>
      <c r="X158" s="21">
        <f>((($L$4*0.000000001*Input!G158/Input!W158*(232/229))-(W158*0.000000001))/Input!F158)*1000000000</f>
        <v>5.5517690533277132E-2</v>
      </c>
      <c r="Y158" s="21">
        <f>X158*Input!X158/100</f>
        <v>1.5181332194404024E-4</v>
      </c>
      <c r="Z158" s="21">
        <f t="shared" ref="Z158:Z161" si="522">(X158/232)*6.022E+23*0.000000001*0.000000000049475/(365.2425*24*60)</f>
        <v>1.3555831504148106E-5</v>
      </c>
      <c r="AA158" s="21">
        <f>Z158*Input!X158/100</f>
        <v>3.7068469394000954E-8</v>
      </c>
      <c r="AB158" s="14">
        <v>0.05</v>
      </c>
      <c r="AC158" s="14">
        <v>0.9</v>
      </c>
      <c r="AD158" s="21">
        <f>(((Input!G158*$L$4*0.000000001*Input!U158*(230/229))-((AB158*0.000000000000001)+(Input!G158*AC158*0.000000000000001)))/Input!F158)*1000000000000</f>
        <v>2.3207259995768643</v>
      </c>
      <c r="AE158" s="21">
        <f>AD158*Input!V158/100</f>
        <v>7.6661050588163228E-3</v>
      </c>
      <c r="AF158" s="191">
        <f t="shared" ref="AF158:AF161" si="523">(AD158/230)*602200000000*$D$6/(365.2425*24*60)</f>
        <v>0.10579847221536048</v>
      </c>
      <c r="AG158" s="21">
        <f>AF158*Input!V158/100</f>
        <v>3.4948641210254608E-4</v>
      </c>
      <c r="AH158" s="9">
        <f t="shared" ref="AH158:AH161" si="524">AF158/Z158</f>
        <v>7804.6464492411242</v>
      </c>
      <c r="AI158" s="3">
        <f t="shared" ref="AI158:AI161" si="525">AH158*SQRT((AG158/AF158)^2+(AA158/Z158)^2)</f>
        <v>33.46860028049089</v>
      </c>
      <c r="AJ158" s="22">
        <f t="shared" ref="AJ158:AJ161" si="526">(U158-1)*1000</f>
        <v>16.915988357942389</v>
      </c>
      <c r="AK158" s="3">
        <f t="shared" ref="AK158:AK161" si="527">V158*1000</f>
        <v>0.63804969771217834</v>
      </c>
      <c r="AL158" s="3">
        <f t="shared" ref="AL158:AL161" si="528">AF158/Q158</f>
        <v>9.6305600104094113E-2</v>
      </c>
      <c r="AM158" s="3">
        <f t="shared" ref="AM158:AM161" si="529">AL158*SQRT((R158/Q158)^2+(AG158/AF158)^2)</f>
        <v>3.1816842741945581E-4</v>
      </c>
      <c r="AN158" s="9">
        <f>AL158*1/((AN157+AN159)/2)</f>
        <v>9.649030426483679E-2</v>
      </c>
      <c r="AO158" s="21">
        <f t="shared" ref="AO158:AO161" si="530">AN158*SQRT((R158/Q158)^2+(AG158/AF158)^2)</f>
        <v>3.1877864149109655E-4</v>
      </c>
      <c r="AP158" s="58">
        <f t="shared" ref="AP158:AP161" si="531">ThU_Alter_Kombi(AN158,U158)</f>
        <v>10.8834</v>
      </c>
      <c r="AQ158" s="58">
        <f t="shared" ref="AQ158:AQ161" si="532">Montealter(AN158,AO158,U158,V158)</f>
        <v>3.9399999999999998E-2</v>
      </c>
      <c r="AR158" s="58">
        <f t="shared" ref="AR158:AR161" si="533">(AQ158/AP158)*100</f>
        <v>0.36201922193432196</v>
      </c>
      <c r="AS158" s="67">
        <f t="shared" ref="AS158:AS161" si="534">Z158/Q158</f>
        <v>1.2339521172475183E-5</v>
      </c>
      <c r="AT158" s="67">
        <f t="shared" ref="AT158:AT161" si="535">AS158*SQRT((Y158/X158)^2+(P158/O158)^2)</f>
        <v>3.3748659861129958E-8</v>
      </c>
      <c r="AU158" s="58">
        <v>0.75</v>
      </c>
      <c r="AV158" s="58">
        <f t="shared" ref="AV158:AV161" si="536">AU158/2</f>
        <v>0.375</v>
      </c>
      <c r="AW158" s="58">
        <f t="shared" ref="AW158:AW161" si="537">marincorr_age(AN158,U158,AS158,AU158)</f>
        <v>10.882400000000001</v>
      </c>
      <c r="AX158" s="57">
        <f t="shared" ref="AX158:AX161" si="538">marincorr_age_error(AN158, AO158, U158, V158, AS158, AT158, AU158, AV158)</f>
        <v>3.8006084000000002E-2</v>
      </c>
      <c r="AY158" s="47">
        <f t="shared" ref="AY158:AY161" si="539">SQRT(((AU158*EXP(-0.0000091577*AW158*1000))/(0.0000091577*(EXP(-0.0000091577*AW158*1000)+(AJ158/1000)*EXP(-(0.0000091577-0.0000028263)*AW158*1000)-AS158*AU158*EXP(-0.0000091577*AW158*1000))))^2*AT158^2+((AS158*EXP(-0.0000091577*AW158*1000))/(0.0000091577*(EXP(-0.0000091577*AW158*1000)+(AJ158/1000)*EXP(-(0.0000091577-0.0000028263)*AW158*1000)-AS158*AU158*EXP(-0.0000091577*AW158*1000))))^2*AV158^2+((0.0000091577/(0.0000091577-0.0000028263))*(EXP(-(0.0000091577-0.0000028263)*AW158*1000)-1)/(0.0000091577*(EXP(-0.0000091577*AW158*1000)+(AJ158/1000)*EXP(-(0.0000091577-0.0000028263)*AW158*1000)-AS158*AU158*EXP(-0.0000091577*AW158*1000))))^2*T158^2+(1/(0.0000091577*(EXP(-0.0000091577*AW158*1000)+(AJ158/1000)*EXP(-(0.0000091577-0.0000028263)*AW158*1000)-AS158*AU158*EXP(-0.0000091577*AW158*1000))))^2*AO158^2)/1000</f>
        <v>3.8497882617128588E-2</v>
      </c>
      <c r="AZ158" s="9" t="str">
        <f>Input!B158</f>
        <v>NAH14-91mm</v>
      </c>
      <c r="BA158" s="48">
        <f>Input!E158</f>
        <v>91</v>
      </c>
      <c r="BB158" s="58">
        <f t="shared" ref="BB158:BB161" si="540">((U158-1)*EXP(0.0000028263*AW158*1000))*1000</f>
        <v>17.444356009889059</v>
      </c>
      <c r="BC158" s="22">
        <f t="shared" ref="BC158:BC161" si="541">SQRT((EXP(0.0000028263*AW158*1000)*V158)^2+((U158-1)*0.0000028263*EXP(0.0000028263*AW158*1000)*AY158*1000)^2)*1000</f>
        <v>0.65798179528995115</v>
      </c>
      <c r="BD158" s="9">
        <f t="shared" ref="BD158:BD161" si="542">AW158*1000-58</f>
        <v>10824.4</v>
      </c>
      <c r="BE158" s="49">
        <f t="shared" ref="BE158:BE161" si="543">AY158/2*1000</f>
        <v>19.248941308564294</v>
      </c>
      <c r="BF158" s="89">
        <f t="shared" ref="BF158:BF161" si="544">AY158/AW158*100</f>
        <v>0.35376279696692442</v>
      </c>
      <c r="BG158" s="85"/>
      <c r="BH158" s="85"/>
      <c r="BI158" s="85"/>
      <c r="BJ158" s="85"/>
      <c r="BK158" s="85"/>
      <c r="BL158" s="85"/>
      <c r="BM158" s="90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</row>
    <row r="159" spans="1:109" s="165" customFormat="1" ht="15" customHeight="1" x14ac:dyDescent="0.2">
      <c r="A159" s="148">
        <f>Input!A159</f>
        <v>10368</v>
      </c>
      <c r="B159" s="148" t="str">
        <f>Input!B159</f>
        <v>Hu1-13</v>
      </c>
      <c r="C159" s="148">
        <f>Input!O159</f>
        <v>2.2908976390246081</v>
      </c>
      <c r="D159" s="148">
        <f>C159*Input!P159/100</f>
        <v>1.8937947241467256E-2</v>
      </c>
      <c r="E159" s="149">
        <f>Input!M159</f>
        <v>3.0128683193409813</v>
      </c>
      <c r="F159" s="150">
        <f>E159*Input!N159/100</f>
        <v>4.4644158205534354E-4</v>
      </c>
      <c r="G159" s="151">
        <f t="shared" si="519"/>
        <v>415.41428387073449</v>
      </c>
      <c r="H159" s="150">
        <f>G159*Input!L159/100</f>
        <v>2.7100822189097235E-2</v>
      </c>
      <c r="I159" s="148">
        <v>0</v>
      </c>
      <c r="J159" s="152">
        <f>(((C159*$G$4*0.000000001*Input!G159*(234/233))-(I159*0.000000000000001))/Input!F159)*1000000000000</f>
        <v>750.44958298254619</v>
      </c>
      <c r="K159" s="148">
        <f>J159*Input!P159/100</f>
        <v>6.2036707218204539</v>
      </c>
      <c r="L159" s="153">
        <f t="shared" si="520"/>
        <v>10.378172237522406</v>
      </c>
      <c r="M159" s="154">
        <f>L159*Input!P159/100</f>
        <v>8.5792256689714255E-2</v>
      </c>
      <c r="N159" s="148">
        <v>0</v>
      </c>
      <c r="O159" s="152">
        <f>(((G159*$D$4*0.000000001*Input!G159*(238/236))-(N159*0.000000001))/Input!F159)*1000000</f>
        <v>13.708006971910635</v>
      </c>
      <c r="P159" s="148">
        <f>O159*Input!N159/100</f>
        <v>2.0312286069986891E-3</v>
      </c>
      <c r="Q159" s="155">
        <f t="shared" si="521"/>
        <v>10.227532758805737</v>
      </c>
      <c r="R159" s="156">
        <f>Q159*Input!N159/100</f>
        <v>1.5154979977229234E-3</v>
      </c>
      <c r="S159" s="154">
        <f>Input!S159*$G$6/0.000000000155125</f>
        <v>1.000038764959492</v>
      </c>
      <c r="T159" s="148">
        <f>S159*Input!T159/100</f>
        <v>1.4086253494121604E-3</v>
      </c>
      <c r="U159" s="154">
        <f>S159</f>
        <v>1.000038764959492</v>
      </c>
      <c r="V159" s="148">
        <f>U159*Input!T159/100</f>
        <v>1.4086253494121604E-3</v>
      </c>
      <c r="W159" s="157">
        <v>0</v>
      </c>
      <c r="X159" s="152">
        <f>((($L$4*0.000000001*Input!G159/Input!W159*(232/229))-(W159*0.000000001))/Input!F159)*1000000000</f>
        <v>0.90981930565065283</v>
      </c>
      <c r="Y159" s="152">
        <f>X159*Input!X159/100</f>
        <v>3.737181550774191E-3</v>
      </c>
      <c r="Z159" s="152">
        <f t="shared" si="522"/>
        <v>2.2215184183911073E-4</v>
      </c>
      <c r="AA159" s="152">
        <f>Z159*Input!X159/100</f>
        <v>9.1251280296575119E-7</v>
      </c>
      <c r="AB159" s="153">
        <v>0</v>
      </c>
      <c r="AC159" s="153">
        <v>0.9</v>
      </c>
      <c r="AD159" s="152">
        <f>(((Input!G159*$L$4*0.000000001*Input!U159*(230/229))-((AB159*0.000000000000001)+(Input!G159*AC159*0.000000000000001)))/Input!F159)*1000000000000</f>
        <v>223.9081368053188</v>
      </c>
      <c r="AE159" s="152">
        <f>AD159*Input!V159/100</f>
        <v>0.66550907952818661</v>
      </c>
      <c r="AF159" s="152">
        <f t="shared" si="523"/>
        <v>10.207641399678323</v>
      </c>
      <c r="AG159" s="152">
        <f>AF159*Input!V159/100</f>
        <v>3.0339576439601553E-2</v>
      </c>
      <c r="AH159" s="148">
        <f t="shared" si="524"/>
        <v>45948.938866196819</v>
      </c>
      <c r="AI159" s="157">
        <f t="shared" si="525"/>
        <v>232.96913186576739</v>
      </c>
      <c r="AJ159" s="154">
        <f t="shared" si="526"/>
        <v>3.8764959491954798E-2</v>
      </c>
      <c r="AK159" s="157">
        <f t="shared" si="527"/>
        <v>1.4086253494121603</v>
      </c>
      <c r="AL159" s="157">
        <f t="shared" si="528"/>
        <v>0.99805511655679735</v>
      </c>
      <c r="AM159" s="157">
        <f t="shared" si="529"/>
        <v>2.970145110944746E-3</v>
      </c>
      <c r="AN159" s="148">
        <f>AF159/Q159</f>
        <v>0.99805511655679735</v>
      </c>
      <c r="AO159" s="152">
        <f t="shared" si="530"/>
        <v>2.970145110944746E-3</v>
      </c>
      <c r="AP159" s="148">
        <f t="shared" si="531"/>
        <v>678.61149999999998</v>
      </c>
      <c r="AQ159" s="148" t="e">
        <f t="shared" si="532"/>
        <v>#VALUE!</v>
      </c>
      <c r="AR159" s="148" t="e">
        <f t="shared" si="533"/>
        <v>#VALUE!</v>
      </c>
      <c r="AS159" s="156">
        <f t="shared" si="534"/>
        <v>2.1720961162196392E-5</v>
      </c>
      <c r="AT159" s="156">
        <f t="shared" si="535"/>
        <v>8.9279240291953091E-8</v>
      </c>
      <c r="AU159" s="148">
        <v>0.75</v>
      </c>
      <c r="AV159" s="148">
        <f t="shared" si="536"/>
        <v>0.375</v>
      </c>
      <c r="AW159" s="148">
        <f t="shared" si="537"/>
        <v>678.60969999999998</v>
      </c>
      <c r="AX159" s="158">
        <f t="shared" si="538"/>
        <v>312.41167752299998</v>
      </c>
      <c r="AY159" s="158">
        <f t="shared" si="539"/>
        <v>195.73188182508576</v>
      </c>
      <c r="AZ159" s="148" t="str">
        <f>Input!B159</f>
        <v>Hu1-13</v>
      </c>
      <c r="BA159" s="159">
        <f>Input!E159</f>
        <v>0</v>
      </c>
      <c r="BB159" s="148">
        <f t="shared" si="540"/>
        <v>0.26387389743953371</v>
      </c>
      <c r="BC159" s="154">
        <f t="shared" si="541"/>
        <v>9.5896535626270971</v>
      </c>
      <c r="BD159" s="148">
        <f t="shared" si="542"/>
        <v>678551.7</v>
      </c>
      <c r="BE159" s="160">
        <f t="shared" si="543"/>
        <v>97865.940912542879</v>
      </c>
      <c r="BF159" s="161">
        <f t="shared" si="544"/>
        <v>28.843071624983519</v>
      </c>
      <c r="BG159" s="162"/>
      <c r="BH159" s="162"/>
      <c r="BI159" s="162"/>
      <c r="BJ159" s="162"/>
      <c r="BK159" s="162"/>
      <c r="BL159" s="162"/>
      <c r="BM159" s="166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</row>
    <row r="160" spans="1:109" ht="15" customHeight="1" x14ac:dyDescent="0.2">
      <c r="A160" s="9">
        <f>Input!A160</f>
        <v>10712</v>
      </c>
      <c r="B160" s="9" t="str">
        <f>Input!B160</f>
        <v>NAH14-82,5mm</v>
      </c>
      <c r="C160" s="9">
        <f>Input!O160</f>
        <v>1.6553374054181418</v>
      </c>
      <c r="D160" s="9">
        <f>C160*Input!P160/100</f>
        <v>4.575934180444728E-3</v>
      </c>
      <c r="E160" s="11">
        <f>Input!M160</f>
        <v>2.1617687171349012</v>
      </c>
      <c r="F160" s="12">
        <f>E160*Input!N160/100</f>
        <v>1.0586806611976607E-4</v>
      </c>
      <c r="G160" s="13">
        <f t="shared" si="519"/>
        <v>298.06467071856014</v>
      </c>
      <c r="H160" s="12">
        <f>G160*Input!L160/100</f>
        <v>1.1926473085714494E-2</v>
      </c>
      <c r="I160" s="9">
        <v>0.3</v>
      </c>
      <c r="J160" s="21">
        <f>(((C160*$G$4*0.000000001*Input!G160*(234/233))-(I160*0.000000000000001))/Input!F160)*1000000000000</f>
        <v>73.73192613979127</v>
      </c>
      <c r="K160" s="9">
        <f>J160*Input!P160/100</f>
        <v>0.20382094907585979</v>
      </c>
      <c r="L160" s="14">
        <f t="shared" si="520"/>
        <v>1.0196589434320882</v>
      </c>
      <c r="M160" s="22">
        <f>L160*Input!P160/100</f>
        <v>2.8186955700843569E-3</v>
      </c>
      <c r="N160" s="9">
        <v>5.0000000000000001E-3</v>
      </c>
      <c r="O160" s="21">
        <f>(((G160*$D$4*0.000000001*Input!G160*(238/236))-(N160*0.000000001))/Input!F160)*1000000</f>
        <v>1.3373905087580777</v>
      </c>
      <c r="P160" s="9">
        <f>O160*Input!N160/100</f>
        <v>6.5495881075011556E-5</v>
      </c>
      <c r="Q160" s="23">
        <f t="shared" si="521"/>
        <v>0.99782596169285642</v>
      </c>
      <c r="R160" s="24">
        <f>Q160*Input!N160/100</f>
        <v>4.8866423152114832E-5</v>
      </c>
      <c r="S160" s="65">
        <f>Input!S160*$G$6/0.000000000155125</f>
        <v>1.0187243603151774</v>
      </c>
      <c r="T160" s="9">
        <f>S160*Input!T160/100</f>
        <v>6.4027812068645626E-4</v>
      </c>
      <c r="U160" s="9">
        <f>S160*1/((U159+U161)/2)</f>
        <v>1.0192453040458687</v>
      </c>
      <c r="V160" s="9">
        <f>U160*Input!T160/100</f>
        <v>6.406055388634076E-4</v>
      </c>
      <c r="W160" s="3">
        <v>3.0000000000000001E-3</v>
      </c>
      <c r="X160" s="21">
        <f>((($L$4*0.000000001*Input!G160/Input!W160*(232/229))-(W160*0.000000001))/Input!F160)*1000000000</f>
        <v>7.381133874113209E-2</v>
      </c>
      <c r="Y160" s="21">
        <f>X160*Input!X160/100</f>
        <v>1.7443237460802505E-4</v>
      </c>
      <c r="Z160" s="21">
        <f t="shared" si="522"/>
        <v>1.80226169615367E-5</v>
      </c>
      <c r="AA160" s="21">
        <f>Z160*Input!X160/100</f>
        <v>4.259139485705931E-8</v>
      </c>
      <c r="AB160" s="14">
        <v>0.05</v>
      </c>
      <c r="AC160" s="14">
        <v>0.9</v>
      </c>
      <c r="AD160" s="21">
        <f>(((Input!G160*$L$4*0.000000001*Input!U160*(230/229))-((AB160*0.000000000000001)+(Input!G160*AC160*0.000000000000001)))/Input!F160)*1000000000000</f>
        <v>2.1094463954456222</v>
      </c>
      <c r="AE160" s="21">
        <f>AD160*Input!V160/100</f>
        <v>7.1109364405368483E-3</v>
      </c>
      <c r="AF160" s="191">
        <f t="shared" si="523"/>
        <v>9.6166546976694994E-2</v>
      </c>
      <c r="AG160" s="21">
        <f>AF160*Input!V160/100</f>
        <v>3.2417709439481568E-4</v>
      </c>
      <c r="AH160" s="9">
        <f t="shared" si="524"/>
        <v>5335.8814195480381</v>
      </c>
      <c r="AI160" s="3">
        <f t="shared" si="525"/>
        <v>21.967003109582315</v>
      </c>
      <c r="AJ160" s="22">
        <f t="shared" si="526"/>
        <v>19.245304045868661</v>
      </c>
      <c r="AK160" s="3">
        <f t="shared" si="527"/>
        <v>0.64060553886340765</v>
      </c>
      <c r="AL160" s="3">
        <f t="shared" si="528"/>
        <v>9.6376072249657788E-2</v>
      </c>
      <c r="AM160" s="3">
        <f t="shared" si="529"/>
        <v>3.2491768562465902E-4</v>
      </c>
      <c r="AN160" s="9">
        <f>AL160*1/((AN159+AN161)/2)</f>
        <v>9.6665160039283049E-2</v>
      </c>
      <c r="AO160" s="21">
        <f t="shared" si="530"/>
        <v>3.2589230238745957E-4</v>
      </c>
      <c r="AP160" s="58">
        <f t="shared" si="531"/>
        <v>10.8775</v>
      </c>
      <c r="AQ160" s="58">
        <f t="shared" si="532"/>
        <v>3.9300000000000002E-2</v>
      </c>
      <c r="AR160" s="58">
        <f t="shared" si="533"/>
        <v>0.36129625373477364</v>
      </c>
      <c r="AS160" s="67">
        <f t="shared" si="534"/>
        <v>1.8061884189664223E-5</v>
      </c>
      <c r="AT160" s="67">
        <f t="shared" si="535"/>
        <v>4.2693356112203448E-8</v>
      </c>
      <c r="AU160" s="58">
        <v>0.75</v>
      </c>
      <c r="AV160" s="58">
        <f t="shared" si="536"/>
        <v>0.375</v>
      </c>
      <c r="AW160" s="58">
        <f t="shared" si="537"/>
        <v>10.876099999999999</v>
      </c>
      <c r="AX160" s="57">
        <f t="shared" si="538"/>
        <v>3.9151977099999999E-2</v>
      </c>
      <c r="AY160" s="47">
        <f t="shared" si="539"/>
        <v>3.9239000980972362E-2</v>
      </c>
      <c r="AZ160" s="9" t="str">
        <f>Input!B160</f>
        <v>NAH14-82,5mm</v>
      </c>
      <c r="BA160" s="48">
        <f>Input!E160</f>
        <v>82.5</v>
      </c>
      <c r="BB160" s="58">
        <f t="shared" si="540"/>
        <v>19.846074050386694</v>
      </c>
      <c r="BC160" s="22">
        <f t="shared" si="541"/>
        <v>0.66060663389290064</v>
      </c>
      <c r="BD160" s="9">
        <f t="shared" si="542"/>
        <v>10818.099999999999</v>
      </c>
      <c r="BE160" s="49">
        <f t="shared" si="543"/>
        <v>19.619500490486182</v>
      </c>
      <c r="BF160" s="89">
        <f t="shared" si="544"/>
        <v>0.36078190694249196</v>
      </c>
      <c r="BG160" s="85"/>
      <c r="BH160" s="85"/>
      <c r="BI160" s="85"/>
      <c r="BJ160" s="85"/>
      <c r="BK160" s="85"/>
      <c r="BL160" s="85"/>
      <c r="BM160" s="90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</row>
    <row r="161" spans="1:109" s="165" customFormat="1" ht="15" customHeight="1" x14ac:dyDescent="0.2">
      <c r="A161" s="148">
        <f>Input!A161</f>
        <v>10368</v>
      </c>
      <c r="B161" s="148" t="str">
        <f>Input!B161</f>
        <v>Hu1-13</v>
      </c>
      <c r="C161" s="148">
        <f>Input!O161</f>
        <v>2.2943309375549394</v>
      </c>
      <c r="D161" s="148">
        <f>C161*Input!P161/100</f>
        <v>1.8965645208428764E-2</v>
      </c>
      <c r="E161" s="149">
        <f>Input!M161</f>
        <v>3.0136893029480598</v>
      </c>
      <c r="F161" s="150">
        <f>E161*Input!N161/100</f>
        <v>3.6071454919517929E-4</v>
      </c>
      <c r="G161" s="151">
        <f t="shared" si="519"/>
        <v>415.52748109047849</v>
      </c>
      <c r="H161" s="150">
        <f>G161*Input!L161/100</f>
        <v>2.5475713813337717E-2</v>
      </c>
      <c r="I161" s="148">
        <v>0</v>
      </c>
      <c r="J161" s="152">
        <f>(((C161*$G$4*0.000000001*Input!G161*(234/233))-(I161*0.000000000000001))/Input!F161)*1000000000000</f>
        <v>751.57425892024492</v>
      </c>
      <c r="K161" s="148">
        <f>J161*Input!P161/100</f>
        <v>6.2127439896093097</v>
      </c>
      <c r="L161" s="153">
        <f t="shared" si="520"/>
        <v>10.393725688223846</v>
      </c>
      <c r="M161" s="154">
        <f>L161*Input!P161/100</f>
        <v>8.5917733387956496E-2</v>
      </c>
      <c r="N161" s="148">
        <v>0</v>
      </c>
      <c r="O161" s="152">
        <f>(((G161*$D$4*0.000000001*Input!G161*(238/236))-(N161*0.000000001))/Input!F161)*1000000</f>
        <v>13.711742299119402</v>
      </c>
      <c r="P161" s="148">
        <f>O161*Input!N161/100</f>
        <v>1.641186082874904E-3</v>
      </c>
      <c r="Q161" s="155">
        <f t="shared" si="521"/>
        <v>10.230319683372583</v>
      </c>
      <c r="R161" s="156">
        <f>Q161*Input!N161/100</f>
        <v>1.2244875903765023E-3</v>
      </c>
      <c r="S161" s="154">
        <f>Input!S161*$G$6/0.000000000155125</f>
        <v>0.99893902041048077</v>
      </c>
      <c r="T161" s="148">
        <f>S161*Input!T161/100</f>
        <v>1.2008684938186846E-3</v>
      </c>
      <c r="U161" s="154">
        <f>S161</f>
        <v>0.99893902041048077</v>
      </c>
      <c r="V161" s="148">
        <f>U161*Input!T161/100</f>
        <v>1.2008684938186846E-3</v>
      </c>
      <c r="W161" s="157">
        <v>0</v>
      </c>
      <c r="X161" s="152">
        <f>((($L$4*0.000000001*Input!G161/Input!W161*(232/229))-(W161*0.000000001))/Input!F161)*1000000000</f>
        <v>0.90331202939936017</v>
      </c>
      <c r="Y161" s="152">
        <f>X161*Input!X161/100</f>
        <v>5.2781935439393792E-3</v>
      </c>
      <c r="Z161" s="152">
        <f t="shared" si="522"/>
        <v>2.2056295117081834E-4</v>
      </c>
      <c r="AA161" s="152">
        <f>Z161*Input!X161/100</f>
        <v>1.2887838388204847E-6</v>
      </c>
      <c r="AB161" s="153">
        <v>0</v>
      </c>
      <c r="AC161" s="153">
        <v>0.9</v>
      </c>
      <c r="AD161" s="152">
        <f>(((Input!G161*$L$4*0.000000001*Input!U161*(230/229))-((AB161*0.000000000000001)+(Input!G161*AC161*0.000000000000001)))/Input!F161)*1000000000000</f>
        <v>223.49981630836751</v>
      </c>
      <c r="AE161" s="152">
        <f>AD161*Input!V161/100</f>
        <v>0.66140910933965624</v>
      </c>
      <c r="AF161" s="152">
        <f t="shared" si="523"/>
        <v>10.18902667102895</v>
      </c>
      <c r="AG161" s="152">
        <f>AF161*Input!V161/100</f>
        <v>3.0152664851523445E-2</v>
      </c>
      <c r="AH161" s="148">
        <f t="shared" si="524"/>
        <v>46195.549238629399</v>
      </c>
      <c r="AI161" s="157">
        <f t="shared" si="525"/>
        <v>302.57236938753442</v>
      </c>
      <c r="AJ161" s="154">
        <f t="shared" si="526"/>
        <v>-1.0609795895192287</v>
      </c>
      <c r="AK161" s="157">
        <f t="shared" si="527"/>
        <v>1.2008684938186847</v>
      </c>
      <c r="AL161" s="157">
        <f t="shared" si="528"/>
        <v>0.99596366353920029</v>
      </c>
      <c r="AM161" s="157">
        <f t="shared" si="529"/>
        <v>2.9497922231437879E-3</v>
      </c>
      <c r="AN161" s="148">
        <f>AF161/Q161</f>
        <v>0.99596366353920029</v>
      </c>
      <c r="AO161" s="152">
        <f t="shared" si="530"/>
        <v>2.9497922231437879E-3</v>
      </c>
      <c r="AP161" s="148">
        <f t="shared" si="531"/>
        <v>653.11189999999999</v>
      </c>
      <c r="AQ161" s="148" t="e">
        <f t="shared" si="532"/>
        <v>#VALUE!</v>
      </c>
      <c r="AR161" s="148" t="e">
        <f t="shared" si="533"/>
        <v>#VALUE!</v>
      </c>
      <c r="AS161" s="156">
        <f t="shared" si="534"/>
        <v>2.1559732051120651E-5</v>
      </c>
      <c r="AT161" s="156">
        <f t="shared" si="535"/>
        <v>1.2600331535241764E-7</v>
      </c>
      <c r="AU161" s="148">
        <v>0.75</v>
      </c>
      <c r="AV161" s="148">
        <f t="shared" si="536"/>
        <v>0.375</v>
      </c>
      <c r="AW161" s="148">
        <f t="shared" si="537"/>
        <v>653.11009999999999</v>
      </c>
      <c r="AX161" s="158">
        <f t="shared" si="538"/>
        <v>292.73077502870001</v>
      </c>
      <c r="AY161" s="158">
        <f t="shared" si="539"/>
        <v>148.35651569864439</v>
      </c>
      <c r="AZ161" s="148" t="str">
        <f>Input!B161</f>
        <v>Hu1-13</v>
      </c>
      <c r="BA161" s="159">
        <f>Input!E161</f>
        <v>0</v>
      </c>
      <c r="BB161" s="148">
        <f t="shared" si="540"/>
        <v>-6.719929732817401</v>
      </c>
      <c r="BC161" s="154">
        <f t="shared" si="541"/>
        <v>8.1110811581545388</v>
      </c>
      <c r="BD161" s="148">
        <f t="shared" si="542"/>
        <v>653052.1</v>
      </c>
      <c r="BE161" s="160">
        <f t="shared" si="543"/>
        <v>74178.257849322195</v>
      </c>
      <c r="BF161" s="161">
        <f t="shared" si="544"/>
        <v>22.715391432263011</v>
      </c>
      <c r="BG161" s="162"/>
      <c r="BH161" s="162"/>
      <c r="BI161" s="162"/>
      <c r="BJ161" s="162"/>
      <c r="BK161" s="162"/>
      <c r="BL161" s="162"/>
      <c r="BM161" s="166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2"/>
      <c r="DC161" s="162"/>
      <c r="DD161" s="162"/>
      <c r="DE161" s="162"/>
    </row>
    <row r="162" spans="1:109" s="76" customFormat="1" ht="15" customHeight="1" x14ac:dyDescent="0.2">
      <c r="A162" s="58"/>
      <c r="B162" s="58"/>
      <c r="C162" s="58"/>
      <c r="D162" s="58"/>
      <c r="E162" s="60"/>
      <c r="F162" s="61"/>
      <c r="G162" s="59"/>
      <c r="H162" s="61"/>
      <c r="I162" s="58"/>
      <c r="J162" s="63"/>
      <c r="K162" s="58"/>
      <c r="L162" s="64"/>
      <c r="M162" s="65"/>
      <c r="N162" s="58"/>
      <c r="O162" s="63"/>
      <c r="P162" s="58"/>
      <c r="Q162" s="66"/>
      <c r="R162" s="67"/>
      <c r="S162" s="65"/>
      <c r="T162" s="58"/>
      <c r="U162" s="58"/>
      <c r="V162" s="58"/>
      <c r="W162" s="68"/>
      <c r="X162" s="63"/>
      <c r="Y162" s="63"/>
      <c r="Z162" s="63"/>
      <c r="AA162" s="63"/>
      <c r="AB162" s="64"/>
      <c r="AC162" s="64"/>
      <c r="AD162" s="63"/>
      <c r="AE162" s="63"/>
      <c r="AF162" s="63"/>
      <c r="AG162" s="63"/>
      <c r="AH162" s="58"/>
      <c r="AI162" s="68"/>
      <c r="AJ162" s="65"/>
      <c r="AK162" s="68"/>
      <c r="AL162" s="68"/>
      <c r="AM162" s="68"/>
      <c r="AN162" s="58"/>
      <c r="AO162" s="63"/>
      <c r="AP162" s="58"/>
      <c r="AQ162" s="58"/>
      <c r="AR162" s="58"/>
      <c r="AS162" s="67"/>
      <c r="AT162" s="67"/>
      <c r="AU162" s="58"/>
      <c r="AV162" s="58"/>
      <c r="AW162" s="58"/>
      <c r="AX162" s="57"/>
      <c r="AY162" s="57"/>
      <c r="AZ162" s="58"/>
      <c r="BA162" s="69"/>
      <c r="BB162" s="58"/>
      <c r="BC162" s="65"/>
      <c r="BD162" s="58"/>
      <c r="BE162" s="62"/>
      <c r="BF162" s="74"/>
      <c r="BG162" s="75"/>
      <c r="BH162" s="75"/>
      <c r="BI162" s="75"/>
      <c r="BJ162" s="75"/>
      <c r="BK162" s="75"/>
      <c r="BL162" s="75"/>
      <c r="BM162" s="103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</row>
    <row r="163" spans="1:109" s="165" customFormat="1" ht="15" customHeight="1" x14ac:dyDescent="0.2">
      <c r="A163" s="148">
        <f>Input!A163</f>
        <v>10368</v>
      </c>
      <c r="B163" s="148" t="str">
        <f>Input!B163</f>
        <v>Hu1-13</v>
      </c>
      <c r="C163" s="148">
        <f>Input!O163</f>
        <v>2.2915935436537072</v>
      </c>
      <c r="D163" s="148">
        <f>C163*Input!P163/100</f>
        <v>2.0096576493587221E-2</v>
      </c>
      <c r="E163" s="149">
        <f>Input!M163</f>
        <v>3.0133335113379607</v>
      </c>
      <c r="F163" s="150">
        <f>E163*Input!N163/100</f>
        <v>3.5965417880659886E-4</v>
      </c>
      <c r="G163" s="151">
        <f t="shared" ref="G163:G173" si="545">E163*137.88</f>
        <v>415.47842454327798</v>
      </c>
      <c r="H163" s="150">
        <f>G163*Input!L163/100</f>
        <v>2.6837529533160747E-2</v>
      </c>
      <c r="I163" s="148">
        <v>0</v>
      </c>
      <c r="J163" s="152">
        <f>(((C163*$G$4*0.000000001*Input!G163*(234/233))-(I163*0.000000000000001))/Input!F163)*1000000000000</f>
        <v>750.67754661121592</v>
      </c>
      <c r="K163" s="148">
        <f>J163*Input!P163/100</f>
        <v>6.5832131440890498</v>
      </c>
      <c r="L163" s="153">
        <f t="shared" ref="L163:L173" si="546">(J163/234)*602200000000*0.0000028263/(365.2425*24*60)</f>
        <v>10.381324808802175</v>
      </c>
      <c r="M163" s="154">
        <f>L163*Input!P163/100</f>
        <v>9.104105250367843E-2</v>
      </c>
      <c r="N163" s="148">
        <v>0</v>
      </c>
      <c r="O163" s="152">
        <f>(((G163*$D$4*0.000000001*Input!G163*(238/236))-(N163*0.000000001))/Input!F163)*1000000</f>
        <v>13.710123511520727</v>
      </c>
      <c r="P163" s="148">
        <f>O163*Input!N163/100</f>
        <v>1.6363615890242576E-3</v>
      </c>
      <c r="Q163" s="155">
        <f t="shared" ref="Q163:Q173" si="547">(O163/238.05)*602200000000000000*0.00000000015512/(365.2425*24*60)</f>
        <v>10.229111907272896</v>
      </c>
      <c r="R163" s="156">
        <f>Q163*Input!N163/100</f>
        <v>1.2208880394714542E-3</v>
      </c>
      <c r="S163" s="154">
        <f>Input!S163*$G$6/0.000000000155125</f>
        <v>0.99957910832301111</v>
      </c>
      <c r="T163" s="148">
        <f>S163*Input!T163/100</f>
        <v>1.528720075241974E-3</v>
      </c>
      <c r="U163" s="154">
        <f>S163</f>
        <v>0.99957910832301111</v>
      </c>
      <c r="V163" s="148">
        <f>U163*Input!T163/100</f>
        <v>1.528720075241974E-3</v>
      </c>
      <c r="W163" s="157">
        <v>0</v>
      </c>
      <c r="X163" s="152">
        <f>((($L$4*0.000000001*Input!G163/Input!W163*(232/229))-(W163*0.000000001))/Input!F163)*1000000000</f>
        <v>0.89239666467411805</v>
      </c>
      <c r="Y163" s="152">
        <f>X163*Input!X163/100</f>
        <v>3.9684475539820772E-3</v>
      </c>
      <c r="Z163" s="152">
        <f t="shared" ref="Z163:Z173" si="548">(X163/232)*6.022E+23*0.000000001*0.000000000049475/(365.2425*24*60)</f>
        <v>2.178977314255371E-4</v>
      </c>
      <c r="AA163" s="152">
        <f>Z163*Input!X163/100</f>
        <v>9.6898134374996778E-7</v>
      </c>
      <c r="AB163" s="153">
        <v>0</v>
      </c>
      <c r="AC163" s="153">
        <v>0.9</v>
      </c>
      <c r="AD163" s="152">
        <f>(((Input!G163*$L$4*0.000000001*Input!U163*(230/229))-((AB163*0.000000000000001)+(Input!G163*AC163*0.000000000000001)))/Input!F163)*1000000000000</f>
        <v>224.23617863757588</v>
      </c>
      <c r="AE163" s="152">
        <f>AD163*Input!V163/100</f>
        <v>0.60806730592590075</v>
      </c>
      <c r="AF163" s="152">
        <f t="shared" ref="AF163:AF173" si="549">(AD163/230)*602200000000*$D$6/(365.2425*24*60)</f>
        <v>10.222596342520283</v>
      </c>
      <c r="AG163" s="152">
        <f>AF163*Input!V163/100</f>
        <v>2.7720890782798237E-2</v>
      </c>
      <c r="AH163" s="148">
        <f t="shared" ref="AH163:AH173" si="550">AF163/Z163</f>
        <v>46914.65246398715</v>
      </c>
      <c r="AI163" s="157">
        <f t="shared" ref="AI163:AI173" si="551">AH163*SQRT((AG163/AF163)^2+(AA163/Z163)^2)</f>
        <v>244.35675727444618</v>
      </c>
      <c r="AJ163" s="154">
        <f t="shared" ref="AJ163:AJ173" si="552">(U163-1)*1000</f>
        <v>-0.42089167698888819</v>
      </c>
      <c r="AK163" s="157">
        <f t="shared" ref="AK163:AK173" si="553">V163*1000</f>
        <v>1.5287200752419741</v>
      </c>
      <c r="AL163" s="157">
        <f t="shared" ref="AL163:AL173" si="554">AF163/Q163</f>
        <v>0.99936303710315455</v>
      </c>
      <c r="AM163" s="157">
        <f t="shared" ref="AM163:AM173" si="555">AL163*SQRT((R163/Q163)^2+(AG163/AF163)^2)</f>
        <v>2.7126234496049947E-3</v>
      </c>
      <c r="AN163" s="148">
        <f>AF163/Q163</f>
        <v>0.99936303710315455</v>
      </c>
      <c r="AO163" s="152">
        <f t="shared" ref="AO163:AO173" si="556">AN163*SQRT((R163/Q163)^2+(AG163/AF163)^2)</f>
        <v>2.7126234496049947E-3</v>
      </c>
      <c r="AP163" s="148" t="str">
        <f t="shared" ref="AP163:AP173" si="557">ThU_Alter_Kombi(AN163,U163)</f>
        <v>Out of range</v>
      </c>
      <c r="AQ163" s="148" t="e">
        <f t="shared" ref="AQ163:AQ173" si="558">Montealter(AN163,AO163,U163,V163)</f>
        <v>#VALUE!</v>
      </c>
      <c r="AR163" s="148" t="e">
        <f t="shared" ref="AR163:AR173" si="559">(AQ163/AP163)*100</f>
        <v>#VALUE!</v>
      </c>
      <c r="AS163" s="156">
        <f t="shared" ref="AS163:AS173" si="560">Z163/Q163</f>
        <v>2.1301725252473957E-5</v>
      </c>
      <c r="AT163" s="156">
        <f t="shared" ref="AT163:AT173" si="561">AS163*SQRT((Y163/X163)^2+(P163/O163)^2)</f>
        <v>9.476192049344435E-8</v>
      </c>
      <c r="AU163" s="148">
        <v>0.75</v>
      </c>
      <c r="AV163" s="148">
        <f t="shared" ref="AV163:AV173" si="562">AU163/2</f>
        <v>0.375</v>
      </c>
      <c r="AW163" s="148" t="str">
        <f t="shared" ref="AW163:AW173" si="563">marincorr_age(AN163,U163,AS163,AU163)</f>
        <v>Out of range</v>
      </c>
      <c r="AX163" s="158">
        <f t="shared" ref="AX163:AX173" si="564">marincorr_age_error(AN163, AO163, U163, V163, AS163, AT163, AU163, AV163)</f>
        <v>341.97502009409999</v>
      </c>
      <c r="AY163" s="158" t="e">
        <f t="shared" ref="AY163:AY173" si="565">SQRT(((AU163*EXP(-0.0000091577*AW163*1000))/(0.0000091577*(EXP(-0.0000091577*AW163*1000)+(AJ163/1000)*EXP(-(0.0000091577-0.0000028263)*AW163*1000)-AS163*AU163*EXP(-0.0000091577*AW163*1000))))^2*AT163^2+((AS163*EXP(-0.0000091577*AW163*1000))/(0.0000091577*(EXP(-0.0000091577*AW163*1000)+(AJ163/1000)*EXP(-(0.0000091577-0.0000028263)*AW163*1000)-AS163*AU163*EXP(-0.0000091577*AW163*1000))))^2*AV163^2+((0.0000091577/(0.0000091577-0.0000028263))*(EXP(-(0.0000091577-0.0000028263)*AW163*1000)-1)/(0.0000091577*(EXP(-0.0000091577*AW163*1000)+(AJ163/1000)*EXP(-(0.0000091577-0.0000028263)*AW163*1000)-AS163*AU163*EXP(-0.0000091577*AW163*1000))))^2*T163^2+(1/(0.0000091577*(EXP(-0.0000091577*AW163*1000)+(AJ163/1000)*EXP(-(0.0000091577-0.0000028263)*AW163*1000)-AS163*AU163*EXP(-0.0000091577*AW163*1000))))^2*AO163^2)/1000</f>
        <v>#VALUE!</v>
      </c>
      <c r="AZ163" s="148" t="str">
        <f>Input!B163</f>
        <v>Hu1-13</v>
      </c>
      <c r="BA163" s="159">
        <f>Input!E163</f>
        <v>0</v>
      </c>
      <c r="BB163" s="148" t="e">
        <f t="shared" ref="BB163:BB173" si="566">((U163-1)*EXP(0.0000028263*AW163*1000))*1000</f>
        <v>#VALUE!</v>
      </c>
      <c r="BC163" s="154" t="e">
        <f t="shared" ref="BC163:BC173" si="567">SQRT((EXP(0.0000028263*AW163*1000)*V163)^2+((U163-1)*0.0000028263*EXP(0.0000028263*AW163*1000)*AY163*1000)^2)*1000</f>
        <v>#VALUE!</v>
      </c>
      <c r="BD163" s="148" t="e">
        <f t="shared" ref="BD163:BD173" si="568">AW163*1000-58</f>
        <v>#VALUE!</v>
      </c>
      <c r="BE163" s="160" t="e">
        <f t="shared" ref="BE163:BE173" si="569">AY163/2*1000</f>
        <v>#VALUE!</v>
      </c>
      <c r="BF163" s="161" t="e">
        <f t="shared" ref="BF163:BF173" si="570">AY163/AW163*100</f>
        <v>#VALUE!</v>
      </c>
      <c r="BG163" s="162"/>
      <c r="BH163" s="162"/>
      <c r="BI163" s="162"/>
      <c r="BJ163" s="162"/>
      <c r="BK163" s="162"/>
      <c r="BL163" s="162"/>
      <c r="BM163" s="166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2"/>
      <c r="DC163" s="162"/>
      <c r="DD163" s="162"/>
      <c r="DE163" s="162"/>
    </row>
    <row r="164" spans="1:109" ht="15" customHeight="1" x14ac:dyDescent="0.2">
      <c r="A164" s="9">
        <f>Input!A164</f>
        <v>10713</v>
      </c>
      <c r="B164" s="9" t="str">
        <f>Input!B164</f>
        <v>NAH14-68mm</v>
      </c>
      <c r="C164" s="9">
        <f>Input!O164</f>
        <v>1.9855046583992455</v>
      </c>
      <c r="D164" s="9">
        <f>C164*Input!P164/100</f>
        <v>5.0045820064388742E-3</v>
      </c>
      <c r="E164" s="11">
        <f>Input!M164</f>
        <v>2.5980264010571221</v>
      </c>
      <c r="F164" s="12">
        <f>E164*Input!N164/100</f>
        <v>1.3354274728403256E-4</v>
      </c>
      <c r="G164" s="13">
        <f t="shared" si="545"/>
        <v>358.21588017775599</v>
      </c>
      <c r="H164" s="12">
        <f>G164*Input!L164/100</f>
        <v>2.186236001838196E-2</v>
      </c>
      <c r="I164" s="9">
        <v>0.3</v>
      </c>
      <c r="J164" s="21">
        <f>(((C164*$G$4*0.000000001*Input!G164*(234/233))-(I164*0.000000000000001))/Input!F164)*1000000000000</f>
        <v>70.455282206263107</v>
      </c>
      <c r="K164" s="9">
        <f>J164*Input!P164/100</f>
        <v>0.17758670879790839</v>
      </c>
      <c r="L164" s="14">
        <f t="shared" si="546"/>
        <v>0.97434533959472169</v>
      </c>
      <c r="M164" s="22">
        <f>L164*Input!P164/100</f>
        <v>2.4558950964761795E-3</v>
      </c>
      <c r="N164" s="9">
        <v>5.0000000000000001E-3</v>
      </c>
      <c r="O164" s="21">
        <f>(((G164*$D$4*0.000000001*Input!G164*(238/236))-(N164*0.000000001))/Input!F164)*1000000</f>
        <v>1.280460005755627</v>
      </c>
      <c r="P164" s="9">
        <f>O164*Input!N164/100</f>
        <v>6.5817709506861517E-5</v>
      </c>
      <c r="Q164" s="23">
        <f t="shared" si="547"/>
        <v>0.9553501600955876</v>
      </c>
      <c r="R164" s="24">
        <f>Q164*Input!N164/100</f>
        <v>4.9106539081163105E-5</v>
      </c>
      <c r="S164" s="65">
        <f>Input!S164*$G$6/0.000000000155125</f>
        <v>1.017389555792469</v>
      </c>
      <c r="T164" s="9">
        <f>S164*Input!T164/100</f>
        <v>4.9379040833968577E-4</v>
      </c>
      <c r="U164" s="9">
        <f>S164*1/((U163+U165)/2)</f>
        <v>1.0179394717242749</v>
      </c>
      <c r="V164" s="9">
        <f>U164*Input!T164/100</f>
        <v>4.9405731024660326E-4</v>
      </c>
      <c r="W164" s="3">
        <v>3.0000000000000001E-3</v>
      </c>
      <c r="X164" s="21">
        <f>((($L$4*0.000000001*Input!G164/Input!W164*(232/229))-(W164*0.000000001))/Input!F164)*1000000000</f>
        <v>4.5212162558601318E-2</v>
      </c>
      <c r="Y164" s="21">
        <f>X164*Input!X164/100</f>
        <v>9.1341850262997222E-5</v>
      </c>
      <c r="Z164" s="21">
        <f t="shared" si="548"/>
        <v>1.1039516444135763E-5</v>
      </c>
      <c r="AA164" s="21">
        <f>Z164*Input!X164/100</f>
        <v>2.2303066275787081E-8</v>
      </c>
      <c r="AB164" s="14">
        <v>0.05</v>
      </c>
      <c r="AC164" s="14">
        <v>0.9</v>
      </c>
      <c r="AD164" s="21">
        <f>(((Input!G164*$L$4*0.000000001*Input!U164*(230/229))-((AB164*0.000000000000001)+(Input!G164*AC164*0.000000000000001)))/Input!F164)*1000000000000</f>
        <v>1.9839352043905736</v>
      </c>
      <c r="AE164" s="21">
        <f>AD164*Input!V164/100</f>
        <v>4.9973652653687349E-3</v>
      </c>
      <c r="AF164" s="191">
        <f t="shared" si="549"/>
        <v>9.0444677069616147E-2</v>
      </c>
      <c r="AG164" s="21">
        <f>AF164*Input!V164/100</f>
        <v>2.2782250480001584E-4</v>
      </c>
      <c r="AH164" s="9">
        <f t="shared" si="550"/>
        <v>8192.8114811279374</v>
      </c>
      <c r="AI164" s="3">
        <f t="shared" si="551"/>
        <v>26.454691705015165</v>
      </c>
      <c r="AJ164" s="22">
        <f t="shared" si="552"/>
        <v>17.939471724274902</v>
      </c>
      <c r="AK164" s="3">
        <f t="shared" si="553"/>
        <v>0.49405731024660327</v>
      </c>
      <c r="AL164" s="3">
        <f t="shared" si="554"/>
        <v>9.4671755810002381E-2</v>
      </c>
      <c r="AM164" s="3">
        <f t="shared" si="555"/>
        <v>2.3851980532901205E-4</v>
      </c>
      <c r="AN164" s="9">
        <f>AL164*1/((AN163+AN165)/2)</f>
        <v>9.475997876621621E-2</v>
      </c>
      <c r="AO164" s="21">
        <f t="shared" si="556"/>
        <v>2.387420777708996E-4</v>
      </c>
      <c r="AP164" s="58">
        <f t="shared" si="557"/>
        <v>10.667</v>
      </c>
      <c r="AQ164" s="58">
        <f t="shared" si="558"/>
        <v>2.87E-2</v>
      </c>
      <c r="AR164" s="58">
        <f t="shared" si="559"/>
        <v>0.26905409205962316</v>
      </c>
      <c r="AS164" s="67">
        <f t="shared" si="560"/>
        <v>1.1555466158116521E-5</v>
      </c>
      <c r="AT164" s="67">
        <f t="shared" si="561"/>
        <v>2.335299112339851E-8</v>
      </c>
      <c r="AU164" s="58">
        <v>0.75</v>
      </c>
      <c r="AV164" s="58">
        <f t="shared" si="562"/>
        <v>0.375</v>
      </c>
      <c r="AW164" s="58">
        <f t="shared" si="563"/>
        <v>10.666</v>
      </c>
      <c r="AX164" s="57">
        <f t="shared" si="564"/>
        <v>2.8970618600000001E-2</v>
      </c>
      <c r="AY164" s="47">
        <f t="shared" si="565"/>
        <v>2.8760715631701315E-2</v>
      </c>
      <c r="AZ164" s="9" t="str">
        <f>Input!B164</f>
        <v>NAH14-68mm</v>
      </c>
      <c r="BA164" s="48">
        <f>Input!E164</f>
        <v>68</v>
      </c>
      <c r="BB164" s="58">
        <f t="shared" si="566"/>
        <v>18.488496450464091</v>
      </c>
      <c r="BC164" s="22">
        <f t="shared" si="567"/>
        <v>0.50917979943248182</v>
      </c>
      <c r="BD164" s="9">
        <f t="shared" si="568"/>
        <v>10608</v>
      </c>
      <c r="BE164" s="49">
        <f t="shared" si="569"/>
        <v>14.380357815850658</v>
      </c>
      <c r="BF164" s="89">
        <f t="shared" si="570"/>
        <v>0.26964856208232996</v>
      </c>
      <c r="BG164" s="85"/>
      <c r="BH164" s="85"/>
      <c r="BI164" s="85"/>
      <c r="BJ164" s="85"/>
      <c r="BK164" s="85"/>
      <c r="BL164" s="85"/>
      <c r="BM164" s="90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</row>
    <row r="165" spans="1:109" s="165" customFormat="1" ht="15" customHeight="1" x14ac:dyDescent="0.2">
      <c r="A165" s="148">
        <f>Input!A165</f>
        <v>10368</v>
      </c>
      <c r="B165" s="148" t="str">
        <f>Input!B165</f>
        <v>Hu1-13</v>
      </c>
      <c r="C165" s="148">
        <f>Input!O165</f>
        <v>2.3234768505472982</v>
      </c>
      <c r="D165" s="148">
        <f>C165*Input!P165/100</f>
        <v>2.1362021947847466E-2</v>
      </c>
      <c r="E165" s="149">
        <f>Input!M165</f>
        <v>3.0128514374356934</v>
      </c>
      <c r="F165" s="150">
        <f>E165*Input!N165/100</f>
        <v>4.4965094400704002E-4</v>
      </c>
      <c r="G165" s="151">
        <f t="shared" si="545"/>
        <v>415.41195619363339</v>
      </c>
      <c r="H165" s="150">
        <f>G165*Input!L165/100</f>
        <v>2.3883019813648362E-2</v>
      </c>
      <c r="I165" s="148">
        <v>0</v>
      </c>
      <c r="J165" s="152">
        <f>(((C165*$G$4*0.000000001*Input!G165*(234/233))-(I165*0.000000000000001))/Input!F165)*1000000000000</f>
        <v>761.12184318510708</v>
      </c>
      <c r="K165" s="148">
        <f>J165*Input!P165/100</f>
        <v>6.9977462935671246</v>
      </c>
      <c r="L165" s="153">
        <f t="shared" si="546"/>
        <v>10.525761838552819</v>
      </c>
      <c r="M165" s="154">
        <f>L165*Input!P165/100</f>
        <v>9.6773744640501355E-2</v>
      </c>
      <c r="N165" s="148">
        <v>0</v>
      </c>
      <c r="O165" s="152">
        <f>(((G165*$D$4*0.000000001*Input!G165*(238/236))-(N165*0.000000001))/Input!F165)*1000000</f>
        <v>13.707930162289088</v>
      </c>
      <c r="P165" s="148">
        <f>O165*Input!N165/100</f>
        <v>2.0458306245269109E-3</v>
      </c>
      <c r="Q165" s="155">
        <f t="shared" si="547"/>
        <v>10.227475451210097</v>
      </c>
      <c r="R165" s="156">
        <f>Q165*Input!N165/100</f>
        <v>1.526392551024549E-3</v>
      </c>
      <c r="S165" s="154">
        <f>Input!S165*$G$6/0.000000000155125</f>
        <v>0.99934044250082243</v>
      </c>
      <c r="T165" s="148">
        <f>S165*Input!T165/100</f>
        <v>1.5523411946466656E-3</v>
      </c>
      <c r="U165" s="154">
        <f>S165</f>
        <v>0.99934044250082243</v>
      </c>
      <c r="V165" s="148">
        <f>U165*Input!T165/100</f>
        <v>1.5523411946466656E-3</v>
      </c>
      <c r="W165" s="157">
        <v>0</v>
      </c>
      <c r="X165" s="152">
        <f>((($L$4*0.000000001*Input!G165/Input!W165*(232/229))-(W165*0.000000001))/Input!F165)*1000000000</f>
        <v>0.87704181406960424</v>
      </c>
      <c r="Y165" s="152">
        <f>X165*Input!X165/100</f>
        <v>3.4332347488734111E-3</v>
      </c>
      <c r="Z165" s="152">
        <f t="shared" si="548"/>
        <v>2.1414851625525921E-4</v>
      </c>
      <c r="AA165" s="152">
        <f>Z165*Input!X165/100</f>
        <v>8.3829769075170846E-7</v>
      </c>
      <c r="AB165" s="153">
        <v>0</v>
      </c>
      <c r="AC165" s="153">
        <v>0.9</v>
      </c>
      <c r="AD165" s="152">
        <f>(((Input!G165*$L$4*0.000000001*Input!U165*(230/229))-((AB165*0.000000000000001)+(Input!G165*AC165*0.000000000000001)))/Input!F165)*1000000000000</f>
        <v>224.06836811762929</v>
      </c>
      <c r="AE165" s="152">
        <f>AD165*Input!V165/100</f>
        <v>0.56185869142771605</v>
      </c>
      <c r="AF165" s="152">
        <f t="shared" si="549"/>
        <v>10.214946108655859</v>
      </c>
      <c r="AG165" s="152">
        <f>AF165*Input!V165/100</f>
        <v>2.5614308265953133E-2</v>
      </c>
      <c r="AH165" s="148">
        <f t="shared" si="550"/>
        <v>47700.288973657516</v>
      </c>
      <c r="AI165" s="157">
        <f t="shared" si="551"/>
        <v>221.7499992602927</v>
      </c>
      <c r="AJ165" s="154">
        <f t="shared" si="552"/>
        <v>-0.65955749917756545</v>
      </c>
      <c r="AK165" s="157">
        <f t="shared" si="553"/>
        <v>1.5523411946466656</v>
      </c>
      <c r="AL165" s="157">
        <f t="shared" si="554"/>
        <v>0.99877493301118059</v>
      </c>
      <c r="AM165" s="157">
        <f t="shared" si="555"/>
        <v>2.5088925271140299E-3</v>
      </c>
      <c r="AN165" s="148">
        <f>AF165/Q165</f>
        <v>0.99877493301118059</v>
      </c>
      <c r="AO165" s="152">
        <f t="shared" si="556"/>
        <v>2.5088925271140299E-3</v>
      </c>
      <c r="AP165" s="148">
        <f t="shared" si="557"/>
        <v>895.55269999999996</v>
      </c>
      <c r="AQ165" s="148" t="e">
        <f t="shared" si="558"/>
        <v>#VALUE!</v>
      </c>
      <c r="AR165" s="148" t="e">
        <f t="shared" si="559"/>
        <v>#VALUE!</v>
      </c>
      <c r="AS165" s="156">
        <f t="shared" si="560"/>
        <v>2.0938550992065354E-5</v>
      </c>
      <c r="AT165" s="156">
        <f t="shared" si="561"/>
        <v>8.2024809173505624E-8</v>
      </c>
      <c r="AU165" s="148">
        <v>0.75</v>
      </c>
      <c r="AV165" s="148">
        <f t="shared" si="562"/>
        <v>0.375</v>
      </c>
      <c r="AW165" s="148">
        <f t="shared" si="563"/>
        <v>895.55089999999996</v>
      </c>
      <c r="AX165" s="158">
        <f t="shared" si="564"/>
        <v>342.54279706839998</v>
      </c>
      <c r="AY165" s="158">
        <f t="shared" si="565"/>
        <v>1349.3592384514609</v>
      </c>
      <c r="AZ165" s="148" t="str">
        <f>Input!B165</f>
        <v>Hu1-13</v>
      </c>
      <c r="BA165" s="159">
        <f>Input!E165</f>
        <v>0</v>
      </c>
      <c r="BB165" s="148">
        <f t="shared" si="566"/>
        <v>-8.2888346315521204</v>
      </c>
      <c r="BC165" s="154">
        <f t="shared" si="567"/>
        <v>37.146320218297987</v>
      </c>
      <c r="BD165" s="148">
        <f t="shared" si="568"/>
        <v>895492.89999999991</v>
      </c>
      <c r="BE165" s="160">
        <f t="shared" si="569"/>
        <v>674679.61922573042</v>
      </c>
      <c r="BF165" s="161">
        <f t="shared" si="570"/>
        <v>150.67365109581834</v>
      </c>
      <c r="BG165" s="162"/>
      <c r="BH165" s="162"/>
      <c r="BI165" s="162"/>
      <c r="BJ165" s="162"/>
      <c r="BK165" s="162"/>
      <c r="BL165" s="162"/>
      <c r="BM165" s="166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2"/>
      <c r="DC165" s="162"/>
      <c r="DD165" s="162"/>
      <c r="DE165" s="162"/>
    </row>
    <row r="166" spans="1:109" ht="15" customHeight="1" x14ac:dyDescent="0.2">
      <c r="A166" s="9">
        <f>Input!A166</f>
        <v>10714</v>
      </c>
      <c r="B166" s="9" t="str">
        <f>Input!B166</f>
        <v>NAH14-50,5mm</v>
      </c>
      <c r="C166" s="9">
        <f>Input!O166</f>
        <v>1.8532533158490745</v>
      </c>
      <c r="D166" s="9">
        <f>C166*Input!P166/100</f>
        <v>5.093247849483196E-3</v>
      </c>
      <c r="E166" s="11">
        <f>Input!M166</f>
        <v>2.4144392765995293</v>
      </c>
      <c r="F166" s="12">
        <f>E166*Input!N166/100</f>
        <v>1.2728985393072829E-4</v>
      </c>
      <c r="G166" s="13">
        <f t="shared" si="545"/>
        <v>332.9028874575431</v>
      </c>
      <c r="H166" s="12">
        <f>G166*Input!L166/100</f>
        <v>1.1672859493687189E-2</v>
      </c>
      <c r="I166" s="9">
        <v>0.3</v>
      </c>
      <c r="J166" s="21">
        <f>(((C166*$G$4*0.000000001*Input!G166*(234/233))-(I166*0.000000000000001))/Input!F166)*1000000000000</f>
        <v>64.448976838546841</v>
      </c>
      <c r="K166" s="9">
        <f>J166*Input!P166/100</f>
        <v>0.17712344549829118</v>
      </c>
      <c r="L166" s="14">
        <f t="shared" si="546"/>
        <v>0.89128250228914807</v>
      </c>
      <c r="M166" s="22">
        <f>L166*Input!P166/100</f>
        <v>2.4494885017844453E-3</v>
      </c>
      <c r="N166" s="9">
        <v>5.0000000000000001E-3</v>
      </c>
      <c r="O166" s="21">
        <f>(((G166*$D$4*0.000000001*Input!G166*(238/236))-(N166*0.000000001))/Input!F166)*1000000</f>
        <v>1.1662122538561834</v>
      </c>
      <c r="P166" s="9">
        <f>O166*Input!N166/100</f>
        <v>6.148300720764043E-5</v>
      </c>
      <c r="Q166" s="23">
        <f t="shared" si="547"/>
        <v>0.87011000610633071</v>
      </c>
      <c r="R166" s="24">
        <f>Q166*Input!N166/100</f>
        <v>4.5872421250919906E-5</v>
      </c>
      <c r="S166" s="65">
        <f>Input!S166*$G$6/0.000000000155125</f>
        <v>1.0191857497702466</v>
      </c>
      <c r="T166" s="9">
        <f>S166*Input!T166/100</f>
        <v>5.3820391267194877E-4</v>
      </c>
      <c r="U166" s="9">
        <f>S166*1/((U165+U167)/2)</f>
        <v>1.0192119550562591</v>
      </c>
      <c r="V166" s="9">
        <f>U166*Input!T166/100</f>
        <v>5.3821775096145363E-4</v>
      </c>
      <c r="W166" s="3">
        <v>3.0000000000000001E-3</v>
      </c>
      <c r="X166" s="21">
        <f>((($L$4*0.000000001*Input!G166/Input!W166*(232/229))-(W166*0.000000001))/Input!F166)*1000000000</f>
        <v>7.418569457721437E-2</v>
      </c>
      <c r="Y166" s="21">
        <f>X166*Input!X166/100</f>
        <v>1.6769685321919105E-4</v>
      </c>
      <c r="Z166" s="21">
        <f t="shared" si="548"/>
        <v>1.8114023945288741E-5</v>
      </c>
      <c r="AA166" s="21">
        <f>Z166*Input!X166/100</f>
        <v>4.0946773256942667E-8</v>
      </c>
      <c r="AB166" s="14">
        <v>0.05</v>
      </c>
      <c r="AC166" s="14">
        <v>0.9</v>
      </c>
      <c r="AD166" s="21">
        <f>(((Input!G166*$L$4*0.000000001*Input!U166*(230/229))-((AB166*0.000000000000001)+(Input!G166*AC166*0.000000000000001)))/Input!F166)*1000000000000</f>
        <v>1.7697687176170622</v>
      </c>
      <c r="AE166" s="21">
        <f>AD166*Input!V166/100</f>
        <v>6.4359218066159561E-3</v>
      </c>
      <c r="AF166" s="191">
        <f t="shared" si="549"/>
        <v>8.0681143113216294E-2</v>
      </c>
      <c r="AG166" s="21">
        <f>AF166*Input!V166/100</f>
        <v>2.9340417376357258E-4</v>
      </c>
      <c r="AH166" s="9">
        <f t="shared" si="550"/>
        <v>4454.070688926111</v>
      </c>
      <c r="AI166" s="3">
        <f t="shared" si="551"/>
        <v>19.07187445394419</v>
      </c>
      <c r="AJ166" s="22">
        <f t="shared" si="552"/>
        <v>19.211955056259058</v>
      </c>
      <c r="AK166" s="3">
        <f t="shared" si="553"/>
        <v>0.53821775096145363</v>
      </c>
      <c r="AL166" s="3">
        <f t="shared" si="554"/>
        <v>9.2725221577737785E-2</v>
      </c>
      <c r="AM166" s="3">
        <f t="shared" si="555"/>
        <v>3.3723897227136597E-4</v>
      </c>
      <c r="AN166" s="9">
        <f>AL166*1/((AN165+AN167)/2)</f>
        <v>9.2787487721384121E-2</v>
      </c>
      <c r="AO166" s="21">
        <f t="shared" si="556"/>
        <v>3.3746543245051996E-4</v>
      </c>
      <c r="AP166" s="58">
        <f t="shared" si="557"/>
        <v>10.420199999999999</v>
      </c>
      <c r="AQ166" s="58">
        <f t="shared" si="558"/>
        <v>4.0099999999999997E-2</v>
      </c>
      <c r="AR166" s="58">
        <f t="shared" si="559"/>
        <v>0.38482946584518529</v>
      </c>
      <c r="AS166" s="67">
        <f t="shared" si="560"/>
        <v>2.0818084860726379E-5</v>
      </c>
      <c r="AT166" s="67">
        <f t="shared" si="561"/>
        <v>4.7072103077539615E-8</v>
      </c>
      <c r="AU166" s="58">
        <v>0.75</v>
      </c>
      <c r="AV166" s="58">
        <f t="shared" si="562"/>
        <v>0.375</v>
      </c>
      <c r="AW166" s="58">
        <f t="shared" si="563"/>
        <v>10.4185</v>
      </c>
      <c r="AX166" s="57">
        <f t="shared" si="564"/>
        <v>3.8567061600000001E-2</v>
      </c>
      <c r="AY166" s="47">
        <f t="shared" si="565"/>
        <v>4.0190962960491544E-2</v>
      </c>
      <c r="AZ166" s="9" t="str">
        <f>Input!B166</f>
        <v>NAH14-50,5mm</v>
      </c>
      <c r="BA166" s="48">
        <f>Input!E166</f>
        <v>50.5</v>
      </c>
      <c r="BB166" s="58">
        <f t="shared" si="566"/>
        <v>19.786077840078999</v>
      </c>
      <c r="BC166" s="22">
        <f t="shared" si="567"/>
        <v>0.55430620278978171</v>
      </c>
      <c r="BD166" s="9">
        <f t="shared" si="568"/>
        <v>10360.5</v>
      </c>
      <c r="BE166" s="49">
        <f t="shared" si="569"/>
        <v>20.095481480245773</v>
      </c>
      <c r="BF166" s="89">
        <f t="shared" si="570"/>
        <v>0.38576534971916826</v>
      </c>
      <c r="BG166" s="85"/>
      <c r="BH166" s="85"/>
      <c r="BI166" s="85"/>
      <c r="BJ166" s="85"/>
      <c r="BK166" s="85"/>
      <c r="BL166" s="85"/>
      <c r="BM166" s="90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</row>
    <row r="167" spans="1:109" s="165" customFormat="1" ht="15" customHeight="1" x14ac:dyDescent="0.2">
      <c r="A167" s="148">
        <f>Input!A167</f>
        <v>10368</v>
      </c>
      <c r="B167" s="148" t="str">
        <f>Input!B167</f>
        <v>Hu1-13</v>
      </c>
      <c r="C167" s="148">
        <f>Input!O167</f>
        <v>2.2939732306449887</v>
      </c>
      <c r="D167" s="148">
        <f>C167*Input!P167/100</f>
        <v>1.389767494728842E-2</v>
      </c>
      <c r="E167" s="149">
        <f>Input!M167</f>
        <v>3.0128154522697206</v>
      </c>
      <c r="F167" s="150">
        <f>E167*Input!N167/100</f>
        <v>3.1289394473346395E-4</v>
      </c>
      <c r="G167" s="151">
        <f t="shared" si="545"/>
        <v>415.40699455894907</v>
      </c>
      <c r="H167" s="150">
        <f>G167*Input!L167/100</f>
        <v>2.4102129467995545E-2</v>
      </c>
      <c r="I167" s="148">
        <v>0</v>
      </c>
      <c r="J167" s="152">
        <f>(((C167*$G$4*0.000000001*Input!G167*(234/233))-(I167*0.000000000000001))/Input!F167)*1000000000000</f>
        <v>751.45708170689863</v>
      </c>
      <c r="K167" s="148">
        <f>J167*Input!P167/100</f>
        <v>4.552584188379595</v>
      </c>
      <c r="L167" s="153">
        <f t="shared" si="546"/>
        <v>10.392105212538342</v>
      </c>
      <c r="M167" s="154">
        <f>L167*Input!P167/100</f>
        <v>6.295893009234102E-2</v>
      </c>
      <c r="N167" s="148">
        <v>0</v>
      </c>
      <c r="O167" s="152">
        <f>(((G167*$D$4*0.000000001*Input!G167*(238/236))-(N167*0.000000001))/Input!F167)*1000000</f>
        <v>13.707766436279934</v>
      </c>
      <c r="P167" s="148">
        <f>O167*Input!N167/100</f>
        <v>1.4236109651194887E-3</v>
      </c>
      <c r="Q167" s="155">
        <f t="shared" si="547"/>
        <v>10.227353295368951</v>
      </c>
      <c r="R167" s="156">
        <f>Q167*Input!N167/100</f>
        <v>1.0621549734684173E-3</v>
      </c>
      <c r="S167" s="154">
        <f>Input!S167*$G$6/0.000000000155125</f>
        <v>1.0006081348566498</v>
      </c>
      <c r="T167" s="148">
        <f>S167*Input!T167/100</f>
        <v>1.421320157696246E-3</v>
      </c>
      <c r="U167" s="154">
        <f>S167</f>
        <v>1.0006081348566498</v>
      </c>
      <c r="V167" s="148">
        <f>U167*Input!T167/100</f>
        <v>1.421320157696246E-3</v>
      </c>
      <c r="W167" s="157">
        <v>0</v>
      </c>
      <c r="X167" s="152">
        <f>((($L$4*0.000000001*Input!G167/Input!W167*(232/229))-(W167*0.000000001))/Input!F167)*1000000000</f>
        <v>0.88325103575763508</v>
      </c>
      <c r="Y167" s="152">
        <f>X167*Input!X167/100</f>
        <v>3.4695991505696582E-3</v>
      </c>
      <c r="Z167" s="152">
        <f t="shared" si="548"/>
        <v>2.1566463052741892E-4</v>
      </c>
      <c r="AA167" s="152">
        <f>Z167*Input!X167/100</f>
        <v>8.4717683715366486E-7</v>
      </c>
      <c r="AB167" s="153">
        <v>0</v>
      </c>
      <c r="AC167" s="153">
        <v>0.9</v>
      </c>
      <c r="AD167" s="152">
        <f>(((Input!G167*$L$4*0.000000001*Input!U167*(230/229))-((AB167*0.000000000000001)+(Input!G167*AC167*0.000000000000001)))/Input!F167)*1000000000000</f>
        <v>224.31426347371163</v>
      </c>
      <c r="AE167" s="152">
        <f>AD167*Input!V167/100</f>
        <v>0.50672788828824022</v>
      </c>
      <c r="AF167" s="152">
        <f t="shared" si="549"/>
        <v>10.22615611492248</v>
      </c>
      <c r="AG167" s="152">
        <f>AF167*Input!V167/100</f>
        <v>2.3100976340846152E-2</v>
      </c>
      <c r="AH167" s="148">
        <f t="shared" si="550"/>
        <v>47416.936610856821</v>
      </c>
      <c r="AI167" s="157">
        <f t="shared" si="551"/>
        <v>214.86720187875278</v>
      </c>
      <c r="AJ167" s="154">
        <f t="shared" si="552"/>
        <v>0.60813485664978906</v>
      </c>
      <c r="AK167" s="157">
        <f t="shared" si="553"/>
        <v>1.421320157696246</v>
      </c>
      <c r="AL167" s="157">
        <f t="shared" si="554"/>
        <v>0.99988294327849092</v>
      </c>
      <c r="AM167" s="157">
        <f t="shared" si="555"/>
        <v>2.2611300667875135E-3</v>
      </c>
      <c r="AN167" s="148">
        <f>AF167/Q167</f>
        <v>0.99988294327849092</v>
      </c>
      <c r="AO167" s="152">
        <f t="shared" si="556"/>
        <v>2.2611300667875135E-3</v>
      </c>
      <c r="AP167" s="148">
        <f t="shared" si="557"/>
        <v>755.49289999999996</v>
      </c>
      <c r="AQ167" s="148" t="e">
        <f t="shared" si="558"/>
        <v>#VALUE!</v>
      </c>
      <c r="AR167" s="148" t="e">
        <f t="shared" si="559"/>
        <v>#VALUE!</v>
      </c>
      <c r="AS167" s="156">
        <f t="shared" si="560"/>
        <v>2.1087042199380559E-5</v>
      </c>
      <c r="AT167" s="156">
        <f t="shared" si="561"/>
        <v>8.2863360328592034E-8</v>
      </c>
      <c r="AU167" s="148">
        <v>0.75</v>
      </c>
      <c r="AV167" s="148">
        <f t="shared" si="562"/>
        <v>0.375</v>
      </c>
      <c r="AW167" s="148">
        <f t="shared" si="563"/>
        <v>755.49109999999996</v>
      </c>
      <c r="AX167" s="158">
        <f t="shared" si="564"/>
        <v>342.60941368559997</v>
      </c>
      <c r="AY167" s="158">
        <f t="shared" si="565"/>
        <v>334.34167814458709</v>
      </c>
      <c r="AZ167" s="148" t="str">
        <f>Input!B167</f>
        <v>Hu1-13</v>
      </c>
      <c r="BA167" s="159">
        <f>Input!E167</f>
        <v>0</v>
      </c>
      <c r="BB167" s="148">
        <f t="shared" si="566"/>
        <v>5.1442823674868787</v>
      </c>
      <c r="BC167" s="154">
        <f t="shared" si="567"/>
        <v>12.968629790511095</v>
      </c>
      <c r="BD167" s="148">
        <f t="shared" si="568"/>
        <v>755433.1</v>
      </c>
      <c r="BE167" s="160">
        <f t="shared" si="569"/>
        <v>167170.83907229354</v>
      </c>
      <c r="BF167" s="161">
        <f t="shared" si="570"/>
        <v>44.254879792043496</v>
      </c>
      <c r="BG167" s="162"/>
      <c r="BH167" s="162"/>
      <c r="BI167" s="162"/>
      <c r="BJ167" s="162"/>
      <c r="BK167" s="162"/>
      <c r="BL167" s="162"/>
      <c r="BM167" s="166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2"/>
      <c r="DC167" s="162"/>
      <c r="DD167" s="162"/>
      <c r="DE167" s="162"/>
    </row>
    <row r="168" spans="1:109" ht="15" customHeight="1" x14ac:dyDescent="0.2">
      <c r="A168" s="9">
        <f>Input!A168</f>
        <v>10715</v>
      </c>
      <c r="B168" s="9" t="str">
        <f>Input!B168</f>
        <v>NAH14-40,5mm</v>
      </c>
      <c r="C168" s="9">
        <f>Input!O168</f>
        <v>1.962942107990495</v>
      </c>
      <c r="D168" s="9">
        <f>C168*Input!P168/100</f>
        <v>4.9110347989295023E-3</v>
      </c>
      <c r="E168" s="11">
        <f>Input!M168</f>
        <v>2.5543507074772522</v>
      </c>
      <c r="F168" s="12">
        <f>E168*Input!N168/100</f>
        <v>1.1934839835613982E-4</v>
      </c>
      <c r="G168" s="13">
        <f t="shared" si="545"/>
        <v>352.19387554696351</v>
      </c>
      <c r="H168" s="12">
        <f>G168*Input!L168/100</f>
        <v>2.1384459256794674E-2</v>
      </c>
      <c r="I168" s="9">
        <v>0.3</v>
      </c>
      <c r="J168" s="21">
        <f>(((C168*$G$4*0.000000001*Input!G168*(234/233))-(I168*0.000000000000001))/Input!F168)*1000000000000</f>
        <v>74.628210583328354</v>
      </c>
      <c r="K168" s="9">
        <f>J168*Input!P168/100</f>
        <v>0.18671041680987732</v>
      </c>
      <c r="L168" s="14">
        <f t="shared" si="546"/>
        <v>1.0320539057850173</v>
      </c>
      <c r="M168" s="22">
        <f>L168*Input!P168/100</f>
        <v>2.5820693463395167E-3</v>
      </c>
      <c r="N168" s="9">
        <v>5.0000000000000001E-3</v>
      </c>
      <c r="O168" s="21">
        <f>(((G168*$D$4*0.000000001*Input!G168*(238/236))-(N168*0.000000001))/Input!F168)*1000000</f>
        <v>1.3488252724248602</v>
      </c>
      <c r="P168" s="9">
        <f>O168*Input!N168/100</f>
        <v>6.3021939569597897E-5</v>
      </c>
      <c r="Q168" s="23">
        <f t="shared" si="547"/>
        <v>1.0063574294861586</v>
      </c>
      <c r="R168" s="24">
        <f>Q168*Input!N168/100</f>
        <v>4.7020617423985643E-5</v>
      </c>
      <c r="S168" s="65">
        <f>Input!S168*$G$6/0.000000000155125</f>
        <v>1.0185170366749179</v>
      </c>
      <c r="T168" s="9">
        <f>S168*Input!T168/100</f>
        <v>7.1339982622976969E-4</v>
      </c>
      <c r="U168" s="9">
        <f>S168*1/((U167+U169)/2)</f>
        <v>1.0188887366973813</v>
      </c>
      <c r="V168" s="9">
        <f>U168*Input!T168/100</f>
        <v>7.1366017605396185E-4</v>
      </c>
      <c r="W168" s="3">
        <v>3.0000000000000001E-3</v>
      </c>
      <c r="X168" s="21">
        <f>((($L$4*0.000000001*Input!G168/Input!W168*(232/229))-(W168*0.000000001))/Input!F168)*1000000000</f>
        <v>8.0459189591463892E-2</v>
      </c>
      <c r="Y168" s="21">
        <f>X168*Input!X168/100</f>
        <v>1.7093794340179692E-4</v>
      </c>
      <c r="Z168" s="21">
        <f t="shared" si="548"/>
        <v>1.964583192466255E-5</v>
      </c>
      <c r="AA168" s="21">
        <f>Z168*Input!X168/100</f>
        <v>4.1738154742431852E-8</v>
      </c>
      <c r="AB168" s="14">
        <v>0.05</v>
      </c>
      <c r="AC168" s="14">
        <v>0.9</v>
      </c>
      <c r="AD168" s="21">
        <f>(((Input!G168*$L$4*0.000000001*Input!U168*(230/229))-((AB168*0.000000000000001)+(Input!G168*AC168*0.000000000000001)))/Input!F168)*1000000000000</f>
        <v>2.0132133548470259</v>
      </c>
      <c r="AE168" s="21">
        <f>AD168*Input!V168/100</f>
        <v>6.1483527765458321E-3</v>
      </c>
      <c r="AF168" s="191">
        <f t="shared" si="549"/>
        <v>9.1779424725370817E-2</v>
      </c>
      <c r="AG168" s="21">
        <f>AF168*Input!V168/100</f>
        <v>2.8029432622301014E-4</v>
      </c>
      <c r="AH168" s="9">
        <f t="shared" si="550"/>
        <v>4671.6995786854304</v>
      </c>
      <c r="AI168" s="3">
        <f t="shared" si="551"/>
        <v>17.380066298405414</v>
      </c>
      <c r="AJ168" s="22">
        <f t="shared" si="552"/>
        <v>18.888736697381336</v>
      </c>
      <c r="AK168" s="3">
        <f t="shared" si="553"/>
        <v>0.71366017605396181</v>
      </c>
      <c r="AL168" s="3">
        <f t="shared" si="554"/>
        <v>9.119962951158711E-2</v>
      </c>
      <c r="AM168" s="3">
        <f t="shared" si="555"/>
        <v>2.7855622611116615E-4</v>
      </c>
      <c r="AN168" s="9">
        <f>AL168*1/((AN167+AN169)/2)</f>
        <v>9.1273779194962879E-2</v>
      </c>
      <c r="AO168" s="21">
        <f t="shared" si="556"/>
        <v>2.7878270571507583E-4</v>
      </c>
      <c r="AP168" s="58">
        <f t="shared" si="557"/>
        <v>10.2455</v>
      </c>
      <c r="AQ168" s="58">
        <f t="shared" si="558"/>
        <v>3.2399999999999998E-2</v>
      </c>
      <c r="AR168" s="58">
        <f t="shared" si="559"/>
        <v>0.31623639646674151</v>
      </c>
      <c r="AS168" s="67">
        <f t="shared" si="560"/>
        <v>1.9521723941257749E-5</v>
      </c>
      <c r="AT168" s="67">
        <f t="shared" si="561"/>
        <v>4.1484512345260033E-8</v>
      </c>
      <c r="AU168" s="58">
        <v>0.75</v>
      </c>
      <c r="AV168" s="58">
        <f t="shared" si="562"/>
        <v>0.375</v>
      </c>
      <c r="AW168" s="58">
        <f t="shared" si="563"/>
        <v>10.2439</v>
      </c>
      <c r="AX168" s="57">
        <f t="shared" si="564"/>
        <v>3.3281730400000001E-2</v>
      </c>
      <c r="AY168" s="47">
        <f t="shared" si="565"/>
        <v>3.3682766299718184E-2</v>
      </c>
      <c r="AZ168" s="9" t="str">
        <f>Input!B168</f>
        <v>NAH14-40,5mm</v>
      </c>
      <c r="BA168" s="48">
        <f>Input!E168</f>
        <v>40.5</v>
      </c>
      <c r="BB168" s="58">
        <f t="shared" si="566"/>
        <v>19.4436033050488</v>
      </c>
      <c r="BC168" s="22">
        <f t="shared" si="567"/>
        <v>0.734626652206676</v>
      </c>
      <c r="BD168" s="9">
        <f t="shared" si="568"/>
        <v>10185.9</v>
      </c>
      <c r="BE168" s="49">
        <f t="shared" si="569"/>
        <v>16.841383149859091</v>
      </c>
      <c r="BF168" s="89">
        <f t="shared" si="570"/>
        <v>0.32880803502297157</v>
      </c>
      <c r="BG168" s="85"/>
      <c r="BH168" s="85"/>
      <c r="BI168" s="85"/>
      <c r="BJ168" s="85"/>
      <c r="BK168" s="85"/>
      <c r="BL168" s="85"/>
      <c r="BM168" s="90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</row>
    <row r="169" spans="1:109" s="165" customFormat="1" ht="15" customHeight="1" x14ac:dyDescent="0.2">
      <c r="A169" s="148">
        <f>Input!A169</f>
        <v>10368</v>
      </c>
      <c r="B169" s="148" t="str">
        <f>Input!B169</f>
        <v>Hu1-13</v>
      </c>
      <c r="C169" s="148">
        <f>Input!O169</f>
        <v>2.2614196276563234</v>
      </c>
      <c r="D169" s="148">
        <f>C169*Input!P169/100</f>
        <v>2.5818080952248575E-2</v>
      </c>
      <c r="E169" s="149">
        <f>Input!M169</f>
        <v>3.0131660960720326</v>
      </c>
      <c r="F169" s="150">
        <f>E169*Input!N169/100</f>
        <v>4.2074737492208677E-4</v>
      </c>
      <c r="G169" s="151">
        <f t="shared" si="545"/>
        <v>415.45534132641183</v>
      </c>
      <c r="H169" s="150">
        <f>G169*Input!L169/100</f>
        <v>2.4616297275839499E-2</v>
      </c>
      <c r="I169" s="148">
        <v>0</v>
      </c>
      <c r="J169" s="152">
        <f>(((C169*$G$4*0.000000001*Input!G169*(234/233))-(I169*0.000000000000001))/Input!F169)*1000000000000</f>
        <v>740.79321031811628</v>
      </c>
      <c r="K169" s="148">
        <f>J169*Input!P169/100</f>
        <v>8.4574569173129426</v>
      </c>
      <c r="L169" s="153">
        <f t="shared" si="546"/>
        <v>10.244631622704732</v>
      </c>
      <c r="M169" s="154">
        <f>L169*Input!P169/100</f>
        <v>0.11696048151623853</v>
      </c>
      <c r="N169" s="148">
        <v>0</v>
      </c>
      <c r="O169" s="152">
        <f>(((G169*$D$4*0.000000001*Input!G169*(238/236))-(N169*0.000000001))/Input!F169)*1000000</f>
        <v>13.709361802282453</v>
      </c>
      <c r="P169" s="148">
        <f>O169*Input!N169/100</f>
        <v>1.9143246028444549E-3</v>
      </c>
      <c r="Q169" s="155">
        <f t="shared" si="547"/>
        <v>10.228543596634955</v>
      </c>
      <c r="R169" s="156">
        <f>Q169*Input!N169/100</f>
        <v>1.4282760161049531E-3</v>
      </c>
      <c r="S169" s="154">
        <f>Input!S169*$G$6/0.000000000155125</f>
        <v>0.99866224666966208</v>
      </c>
      <c r="T169" s="148">
        <f>S169*Input!T169/100</f>
        <v>1.2741215853016184E-3</v>
      </c>
      <c r="U169" s="154">
        <f>S169</f>
        <v>0.99866224666966208</v>
      </c>
      <c r="V169" s="148">
        <f>U169*Input!T169/100</f>
        <v>1.2741215853016184E-3</v>
      </c>
      <c r="W169" s="157">
        <v>0</v>
      </c>
      <c r="X169" s="152">
        <f>((($L$4*0.000000001*Input!G169/Input!W169*(232/229))-(W169*0.000000001))/Input!F169)*1000000000</f>
        <v>0.87263504807303738</v>
      </c>
      <c r="Y169" s="152">
        <f>X169*Input!X169/100</f>
        <v>4.3640256324531963E-3</v>
      </c>
      <c r="Z169" s="152">
        <f t="shared" si="548"/>
        <v>2.1307251008940718E-4</v>
      </c>
      <c r="AA169" s="152">
        <f>Z169*Input!X169/100</f>
        <v>1.0655701918627143E-6</v>
      </c>
      <c r="AB169" s="153">
        <v>0</v>
      </c>
      <c r="AC169" s="153">
        <v>0.9</v>
      </c>
      <c r="AD169" s="152">
        <f>(((Input!G169*$L$4*0.000000001*Input!U169*(230/229))-((AB169*0.000000000000001)+(Input!G169*AC169*0.000000000000001)))/Input!F169)*1000000000000</f>
        <v>224.0283520043875</v>
      </c>
      <c r="AE169" s="152">
        <f>AD169*Input!V169/100</f>
        <v>0.56983008724672557</v>
      </c>
      <c r="AF169" s="152">
        <f t="shared" si="549"/>
        <v>10.213121833129257</v>
      </c>
      <c r="AG169" s="152">
        <f>AF169*Input!V169/100</f>
        <v>2.5977712433109833E-2</v>
      </c>
      <c r="AH169" s="148">
        <f t="shared" si="550"/>
        <v>47932.611432811005</v>
      </c>
      <c r="AI169" s="157">
        <f t="shared" si="551"/>
        <v>268.93337199318461</v>
      </c>
      <c r="AJ169" s="154">
        <f t="shared" si="552"/>
        <v>-1.3377533303379208</v>
      </c>
      <c r="AK169" s="157">
        <f t="shared" si="553"/>
        <v>1.2741215853016183</v>
      </c>
      <c r="AL169" s="157">
        <f t="shared" si="554"/>
        <v>0.99849228158828285</v>
      </c>
      <c r="AM169" s="157">
        <f t="shared" si="555"/>
        <v>2.5435516136456423E-3</v>
      </c>
      <c r="AN169" s="148">
        <f>AF169/Q169</f>
        <v>0.99849228158828285</v>
      </c>
      <c r="AO169" s="152">
        <f t="shared" si="556"/>
        <v>2.5435516136456423E-3</v>
      </c>
      <c r="AP169" s="148" t="str">
        <f t="shared" si="557"/>
        <v>Out of range</v>
      </c>
      <c r="AQ169" s="148" t="e">
        <f t="shared" si="558"/>
        <v>#VALUE!</v>
      </c>
      <c r="AR169" s="148" t="e">
        <f t="shared" si="559"/>
        <v>#VALUE!</v>
      </c>
      <c r="AS169" s="156">
        <f t="shared" si="560"/>
        <v>2.0831168003185224E-5</v>
      </c>
      <c r="AT169" s="156">
        <f t="shared" si="561"/>
        <v>1.0421674161325085E-7</v>
      </c>
      <c r="AU169" s="148">
        <v>0.75</v>
      </c>
      <c r="AV169" s="148">
        <f t="shared" si="562"/>
        <v>0.375</v>
      </c>
      <c r="AW169" s="148" t="str">
        <f t="shared" si="563"/>
        <v>Out of range</v>
      </c>
      <c r="AX169" s="158">
        <f t="shared" si="564"/>
        <v>352.74897783490002</v>
      </c>
      <c r="AY169" s="158" t="e">
        <f t="shared" si="565"/>
        <v>#VALUE!</v>
      </c>
      <c r="AZ169" s="148" t="str">
        <f>Input!B169</f>
        <v>Hu1-13</v>
      </c>
      <c r="BA169" s="159">
        <f>Input!E169</f>
        <v>0</v>
      </c>
      <c r="BB169" s="148" t="e">
        <f t="shared" si="566"/>
        <v>#VALUE!</v>
      </c>
      <c r="BC169" s="154" t="e">
        <f t="shared" si="567"/>
        <v>#VALUE!</v>
      </c>
      <c r="BD169" s="148" t="e">
        <f t="shared" si="568"/>
        <v>#VALUE!</v>
      </c>
      <c r="BE169" s="160" t="e">
        <f t="shared" si="569"/>
        <v>#VALUE!</v>
      </c>
      <c r="BF169" s="161" t="e">
        <f t="shared" si="570"/>
        <v>#VALUE!</v>
      </c>
      <c r="BG169" s="162"/>
      <c r="BH169" s="162"/>
      <c r="BI169" s="162"/>
      <c r="BJ169" s="162"/>
      <c r="BK169" s="162"/>
      <c r="BL169" s="162"/>
      <c r="BM169" s="166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2"/>
      <c r="DC169" s="162"/>
      <c r="DD169" s="162"/>
      <c r="DE169" s="162"/>
    </row>
    <row r="170" spans="1:109" ht="15" customHeight="1" x14ac:dyDescent="0.2">
      <c r="A170" s="9">
        <f>Input!A170</f>
        <v>10716</v>
      </c>
      <c r="B170" s="9" t="str">
        <f>Input!B170</f>
        <v>NAH14-23mm</v>
      </c>
      <c r="C170" s="9">
        <f>Input!O170</f>
        <v>1.5592296438026818</v>
      </c>
      <c r="D170" s="9">
        <f>C170*Input!P170/100</f>
        <v>3.710464423615696E-3</v>
      </c>
      <c r="E170" s="11">
        <f>Input!M170</f>
        <v>2.0422547320243565</v>
      </c>
      <c r="F170" s="12">
        <f>E170*Input!N170/100</f>
        <v>1.0353505732716182E-4</v>
      </c>
      <c r="G170" s="13">
        <f t="shared" si="545"/>
        <v>281.58608245151828</v>
      </c>
      <c r="H170" s="12">
        <f>G170*Input!L170/100</f>
        <v>1.1058717459899623E-2</v>
      </c>
      <c r="I170" s="9">
        <v>0.3</v>
      </c>
      <c r="J170" s="21">
        <f>(((C170*$G$4*0.000000001*Input!G170*(234/233))-(I170*0.000000000000001))/Input!F170)*1000000000000</f>
        <v>63.991021615037162</v>
      </c>
      <c r="K170" s="9">
        <f>J170*Input!P170/100</f>
        <v>0.15227802400828755</v>
      </c>
      <c r="L170" s="14">
        <f t="shared" si="546"/>
        <v>0.88494931443158731</v>
      </c>
      <c r="M170" s="22">
        <f>L170*Input!P170/100</f>
        <v>2.1058943824935616E-3</v>
      </c>
      <c r="N170" s="9">
        <v>5.0000000000000001E-3</v>
      </c>
      <c r="O170" s="21">
        <f>(((G170*$D$4*0.000000001*Input!G170*(238/236))-(N170*0.000000001))/Input!F170)*1000000</f>
        <v>1.1641232405584243</v>
      </c>
      <c r="P170" s="9">
        <f>O170*Input!N170/100</f>
        <v>5.9016911336827501E-5</v>
      </c>
      <c r="Q170" s="23">
        <f t="shared" si="547"/>
        <v>0.86855139499822498</v>
      </c>
      <c r="R170" s="24">
        <f>Q170*Input!N170/100</f>
        <v>4.4032469144331566E-5</v>
      </c>
      <c r="S170" s="65">
        <f>Input!S170*$G$6/0.000000000155125</f>
        <v>1.0166118997584053</v>
      </c>
      <c r="T170" s="9">
        <f>S170*Input!T170/100</f>
        <v>7.3812845991179615E-4</v>
      </c>
      <c r="U170" s="9">
        <f>S170*1/((U169+U171)/2)</f>
        <v>1.0159998117718938</v>
      </c>
      <c r="V170" s="9">
        <f>U170*Input!T170/100</f>
        <v>7.3768404295885507E-4</v>
      </c>
      <c r="W170" s="3">
        <v>3.0000000000000001E-3</v>
      </c>
      <c r="X170" s="21">
        <f>((($L$4*0.000000001*Input!G170/Input!W170*(232/229))-(W170*0.000000001))/Input!F170)*1000000000</f>
        <v>8.1251723777282528E-2</v>
      </c>
      <c r="Y170" s="21">
        <f>X170*Input!X170/100</f>
        <v>1.7815158123092009E-4</v>
      </c>
      <c r="Z170" s="21">
        <f t="shared" si="548"/>
        <v>1.983934609611021E-5</v>
      </c>
      <c r="AA170" s="21">
        <f>Z170*Input!X170/100</f>
        <v>4.3499518696952431E-8</v>
      </c>
      <c r="AB170" s="14">
        <v>0.05</v>
      </c>
      <c r="AC170" s="14">
        <v>0.9</v>
      </c>
      <c r="AD170" s="21">
        <f>(((Input!G170*$L$4*0.000000001*Input!U170*(230/229))-((AB170*0.000000000000001)+(Input!G170*AC170*0.000000000000001)))/Input!F170)*1000000000000</f>
        <v>1.7003580330655108</v>
      </c>
      <c r="AE170" s="21">
        <f>AD170*Input!V170/100</f>
        <v>5.9137153705444822E-3</v>
      </c>
      <c r="AF170" s="191">
        <f t="shared" si="549"/>
        <v>7.7516812476029734E-2</v>
      </c>
      <c r="AG170" s="21">
        <f>AF170*Input!V170/100</f>
        <v>2.6959755328038597E-4</v>
      </c>
      <c r="AH170" s="9">
        <f t="shared" si="550"/>
        <v>3907.2261807675213</v>
      </c>
      <c r="AI170" s="3">
        <f t="shared" si="551"/>
        <v>16.064068196966002</v>
      </c>
      <c r="AJ170" s="22">
        <f t="shared" si="552"/>
        <v>15.999811771893802</v>
      </c>
      <c r="AK170" s="3">
        <f t="shared" si="553"/>
        <v>0.73768404295885504</v>
      </c>
      <c r="AL170" s="3">
        <f t="shared" si="554"/>
        <v>8.9248388664654843E-2</v>
      </c>
      <c r="AM170" s="3">
        <f t="shared" si="555"/>
        <v>3.1043205405134047E-4</v>
      </c>
      <c r="AN170" s="9">
        <f>AL170*1/((AN169+AN171)/2)</f>
        <v>8.9243360597158566E-2</v>
      </c>
      <c r="AO170" s="21">
        <f t="shared" si="556"/>
        <v>3.1041456495888589E-4</v>
      </c>
      <c r="AP170" s="58">
        <f t="shared" si="557"/>
        <v>10.037000000000001</v>
      </c>
      <c r="AQ170" s="58">
        <f t="shared" si="558"/>
        <v>3.6999999999999998E-2</v>
      </c>
      <c r="AR170" s="58">
        <f t="shared" si="559"/>
        <v>0.36863604662747829</v>
      </c>
      <c r="AS170" s="67">
        <f t="shared" si="560"/>
        <v>2.2841879260525229E-5</v>
      </c>
      <c r="AT170" s="67">
        <f t="shared" si="561"/>
        <v>5.0096223589504374E-8</v>
      </c>
      <c r="AU170" s="58">
        <v>0.75</v>
      </c>
      <c r="AV170" s="58">
        <f t="shared" si="562"/>
        <v>0.375</v>
      </c>
      <c r="AW170" s="58">
        <f t="shared" si="563"/>
        <v>10.0352</v>
      </c>
      <c r="AX170" s="57">
        <f t="shared" si="564"/>
        <v>3.8887216099999997E-2</v>
      </c>
      <c r="AY170" s="47">
        <f t="shared" si="565"/>
        <v>3.7379910100191364E-2</v>
      </c>
      <c r="AZ170" s="9" t="str">
        <f>Input!B170</f>
        <v>NAH14-23mm</v>
      </c>
      <c r="BA170" s="48">
        <f>Input!E170</f>
        <v>23</v>
      </c>
      <c r="BB170" s="58">
        <f t="shared" si="566"/>
        <v>16.46010284939716</v>
      </c>
      <c r="BC170" s="22">
        <f t="shared" si="567"/>
        <v>0.75890812137962427</v>
      </c>
      <c r="BD170" s="9">
        <f t="shared" si="568"/>
        <v>9977.1999999999989</v>
      </c>
      <c r="BE170" s="49">
        <f t="shared" si="569"/>
        <v>18.689955050095683</v>
      </c>
      <c r="BF170" s="89">
        <f t="shared" si="570"/>
        <v>0.37248794344100133</v>
      </c>
      <c r="BG170" s="85"/>
      <c r="BH170" s="85"/>
      <c r="BI170" s="85"/>
      <c r="BJ170" s="85"/>
      <c r="BK170" s="85"/>
      <c r="BL170" s="85"/>
      <c r="BM170" s="90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</row>
    <row r="171" spans="1:109" s="165" customFormat="1" ht="15" customHeight="1" x14ac:dyDescent="0.2">
      <c r="A171" s="148">
        <f>Input!A171</f>
        <v>10368</v>
      </c>
      <c r="B171" s="148" t="str">
        <f>Input!B171</f>
        <v>Hu1-13</v>
      </c>
      <c r="C171" s="148">
        <f>Input!O171</f>
        <v>2.3109139470023092</v>
      </c>
      <c r="D171" s="148">
        <f>C171*Input!P171/100</f>
        <v>2.1932627763863372E-2</v>
      </c>
      <c r="E171" s="149">
        <f>Input!M171</f>
        <v>3.0134336790473268</v>
      </c>
      <c r="F171" s="150">
        <f>E171*Input!N171/100</f>
        <v>4.0083749754753076E-4</v>
      </c>
      <c r="G171" s="151">
        <f t="shared" si="545"/>
        <v>415.49223566704541</v>
      </c>
      <c r="H171" s="150">
        <f>G171*Input!L171/100</f>
        <v>2.5992574810125828E-2</v>
      </c>
      <c r="I171" s="148">
        <v>0</v>
      </c>
      <c r="J171" s="152">
        <f>(((C171*$G$4*0.000000001*Input!G171*(234/233))-(I171*0.000000000000001))/Input!F171)*1000000000000</f>
        <v>757.00650185959887</v>
      </c>
      <c r="K171" s="148">
        <f>J171*Input!P171/100</f>
        <v>7.1846646828404541</v>
      </c>
      <c r="L171" s="153">
        <f t="shared" si="546"/>
        <v>10.468849659426041</v>
      </c>
      <c r="M171" s="154">
        <f>L171*Input!P171/100</f>
        <v>9.9358690094837082E-2</v>
      </c>
      <c r="N171" s="148">
        <v>0</v>
      </c>
      <c r="O171" s="152">
        <f>(((G171*$D$4*0.000000001*Input!G171*(238/236))-(N171*0.000000001))/Input!F171)*1000000</f>
        <v>13.71057925651613</v>
      </c>
      <c r="P171" s="148">
        <f>O171*Input!N171/100</f>
        <v>1.8237382549087446E-3</v>
      </c>
      <c r="Q171" s="155">
        <f t="shared" si="547"/>
        <v>10.229451938240178</v>
      </c>
      <c r="R171" s="156">
        <f>Q171*Input!N171/100</f>
        <v>1.3606896162065938E-3</v>
      </c>
      <c r="S171" s="154">
        <f>Input!S171*$G$6/0.000000000155125</f>
        <v>1.0025426511648052</v>
      </c>
      <c r="T171" s="148">
        <f>S171*Input!T171/100</f>
        <v>1.4761987500249906E-3</v>
      </c>
      <c r="U171" s="154">
        <f>S171</f>
        <v>1.0025426511648052</v>
      </c>
      <c r="V171" s="148">
        <f>U171*Input!T171/100</f>
        <v>1.4761987500249906E-3</v>
      </c>
      <c r="W171" s="157">
        <v>0</v>
      </c>
      <c r="X171" s="152">
        <f>((($L$4*0.000000001*Input!G171/Input!W171*(232/229))-(W171*0.000000001))/Input!F171)*1000000000</f>
        <v>0.87919997856259591</v>
      </c>
      <c r="Y171" s="152">
        <f>X171*Input!X171/100</f>
        <v>3.9409446186294732E-3</v>
      </c>
      <c r="Z171" s="152">
        <f t="shared" si="548"/>
        <v>2.1467547827302711E-4</v>
      </c>
      <c r="AA171" s="152">
        <f>Z171*Input!X171/100</f>
        <v>9.6226591387656729E-7</v>
      </c>
      <c r="AB171" s="153">
        <v>0</v>
      </c>
      <c r="AC171" s="153">
        <v>0.9</v>
      </c>
      <c r="AD171" s="152">
        <f>(((Input!G171*$L$4*0.000000001*Input!U171*(230/229))-((AB171*0.000000000000001)+(Input!G171*AC171*0.000000000000001)))/Input!F171)*1000000000000</f>
        <v>224.75015460415293</v>
      </c>
      <c r="AE171" s="152">
        <f>AD171*Input!V171/100</f>
        <v>0.53438700865670652</v>
      </c>
      <c r="AF171" s="152">
        <f t="shared" si="549"/>
        <v>10.246027748049924</v>
      </c>
      <c r="AG171" s="152">
        <f>AF171*Input!V171/100</f>
        <v>2.4361914805075897E-2</v>
      </c>
      <c r="AH171" s="148">
        <f t="shared" si="550"/>
        <v>47727.983794305983</v>
      </c>
      <c r="AI171" s="157">
        <f t="shared" si="551"/>
        <v>242.17202831767295</v>
      </c>
      <c r="AJ171" s="154">
        <f t="shared" si="552"/>
        <v>2.5426511648052319</v>
      </c>
      <c r="AK171" s="157">
        <f t="shared" si="553"/>
        <v>1.4761987500249907</v>
      </c>
      <c r="AL171" s="157">
        <f t="shared" si="554"/>
        <v>1.0016204005756928</v>
      </c>
      <c r="AM171" s="157">
        <f t="shared" si="555"/>
        <v>2.385270278211575E-3</v>
      </c>
      <c r="AN171" s="148">
        <f>AF171/Q171</f>
        <v>1.0016204005756928</v>
      </c>
      <c r="AO171" s="152">
        <f t="shared" si="556"/>
        <v>2.385270278211575E-3</v>
      </c>
      <c r="AP171" s="148">
        <f t="shared" si="557"/>
        <v>678.23839999999996</v>
      </c>
      <c r="AQ171" s="148" t="e">
        <f t="shared" si="558"/>
        <v>#VALUE!</v>
      </c>
      <c r="AR171" s="148" t="e">
        <f t="shared" si="559"/>
        <v>#VALUE!</v>
      </c>
      <c r="AS171" s="156">
        <f t="shared" si="560"/>
        <v>2.0986019541332218E-5</v>
      </c>
      <c r="AT171" s="156">
        <f t="shared" si="561"/>
        <v>9.4109588793736511E-8</v>
      </c>
      <c r="AU171" s="148">
        <v>0.75</v>
      </c>
      <c r="AV171" s="148">
        <f t="shared" si="562"/>
        <v>0.375</v>
      </c>
      <c r="AW171" s="148">
        <f t="shared" si="563"/>
        <v>678.23670000000004</v>
      </c>
      <c r="AX171" s="158">
        <f t="shared" si="564"/>
        <v>310.85026178999999</v>
      </c>
      <c r="AY171" s="158">
        <f t="shared" si="565"/>
        <v>170.18115652309888</v>
      </c>
      <c r="AZ171" s="148" t="str">
        <f>Input!B171</f>
        <v>Hu1-13</v>
      </c>
      <c r="BA171" s="159">
        <f>Input!E171</f>
        <v>0</v>
      </c>
      <c r="BB171" s="148">
        <f t="shared" si="566"/>
        <v>17.289643619978985</v>
      </c>
      <c r="BC171" s="154">
        <f t="shared" si="567"/>
        <v>13.035193636169454</v>
      </c>
      <c r="BD171" s="148">
        <f t="shared" si="568"/>
        <v>678178.70000000007</v>
      </c>
      <c r="BE171" s="160">
        <f t="shared" si="569"/>
        <v>85090.578261549439</v>
      </c>
      <c r="BF171" s="161">
        <f t="shared" si="570"/>
        <v>25.091705671942975</v>
      </c>
      <c r="BG171" s="162"/>
      <c r="BH171" s="162"/>
      <c r="BI171" s="162"/>
      <c r="BJ171" s="162"/>
      <c r="BK171" s="162"/>
      <c r="BL171" s="162"/>
      <c r="BM171" s="166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2"/>
      <c r="DC171" s="162"/>
      <c r="DD171" s="162"/>
      <c r="DE171" s="162"/>
    </row>
    <row r="172" spans="1:109" ht="15" customHeight="1" x14ac:dyDescent="0.2">
      <c r="A172" s="9">
        <f>Input!A172</f>
        <v>10717</v>
      </c>
      <c r="B172" s="9" t="str">
        <f>Input!B172</f>
        <v>NAH14-16,5mm</v>
      </c>
      <c r="C172" s="9">
        <f>Input!O172</f>
        <v>1.5215234691189337</v>
      </c>
      <c r="D172" s="9">
        <f>C172*Input!P172/100</f>
        <v>4.1933501413873968E-3</v>
      </c>
      <c r="E172" s="11">
        <f>Input!M172</f>
        <v>1.9738156288935444</v>
      </c>
      <c r="F172" s="12">
        <f>E172*Input!N172/100</f>
        <v>8.6611638980855926E-5</v>
      </c>
      <c r="G172" s="13">
        <f t="shared" si="545"/>
        <v>272.14969891184188</v>
      </c>
      <c r="H172" s="12">
        <f>G172*Input!L172/100</f>
        <v>1.2291602685770573E-2</v>
      </c>
      <c r="I172" s="9">
        <v>0.3</v>
      </c>
      <c r="J172" s="21">
        <f>(((C172*$G$4*0.000000001*Input!G172*(234/233))-(I172*0.000000000000001))/Input!F172)*1000000000000</f>
        <v>68.066838422191893</v>
      </c>
      <c r="K172" s="9">
        <f>J172*Input!P172/100</f>
        <v>0.18759361410755881</v>
      </c>
      <c r="L172" s="14">
        <f t="shared" si="546"/>
        <v>0.94131489819955694</v>
      </c>
      <c r="M172" s="22">
        <f>L172*Input!P172/100</f>
        <v>2.5942833229781925E-3</v>
      </c>
      <c r="N172" s="9">
        <v>5.0000000000000001E-3</v>
      </c>
      <c r="O172" s="21">
        <f>(((G172*$D$4*0.000000001*Input!G172*(238/236))-(N172*0.000000001))/Input!F172)*1000000</f>
        <v>1.2264319585530701</v>
      </c>
      <c r="P172" s="9">
        <f>O172*Input!N172/100</f>
        <v>5.3816212858912165E-5</v>
      </c>
      <c r="Q172" s="23">
        <f t="shared" si="547"/>
        <v>0.91503987839010392</v>
      </c>
      <c r="R172" s="24">
        <f>Q172*Input!N172/100</f>
        <v>4.0152232275431241E-5</v>
      </c>
      <c r="S172" s="65">
        <f>Input!S172*$G$6/0.000000000155125</f>
        <v>1.0173605547224285</v>
      </c>
      <c r="T172" s="9">
        <f>S172*Input!T172/100</f>
        <v>7.7975317828426929E-4</v>
      </c>
      <c r="U172" s="9">
        <f>S172*1/((U171+U173)/2)</f>
        <v>1.0147803223537741</v>
      </c>
      <c r="V172" s="9">
        <f>U172*Input!T172/100</f>
        <v>7.7777556633457144E-4</v>
      </c>
      <c r="W172" s="3">
        <v>3.0000000000000001E-3</v>
      </c>
      <c r="X172" s="21">
        <f>((($L$4*0.000000001*Input!G172/Input!W172*(232/229))-(W172*0.000000001))/Input!F172)*1000000000</f>
        <v>5.1482975964930504E-2</v>
      </c>
      <c r="Y172" s="21">
        <f>X172*Input!X172/100</f>
        <v>1.5842154191657315E-4</v>
      </c>
      <c r="Z172" s="21">
        <f t="shared" si="548"/>
        <v>1.2570669651584099E-5</v>
      </c>
      <c r="AA172" s="21">
        <f>Z172*Input!X172/100</f>
        <v>3.8682007630724053E-8</v>
      </c>
      <c r="AB172" s="14">
        <v>0.05</v>
      </c>
      <c r="AC172" s="14">
        <v>0.9</v>
      </c>
      <c r="AD172" s="21">
        <f>(((Input!G172*$L$4*0.000000001*Input!U172*(230/229))-((AB172*0.000000000000001)+(Input!G172*AC172*0.000000000000001)))/Input!F172)*1000000000000</f>
        <v>1.7770017014644199</v>
      </c>
      <c r="AE172" s="21">
        <f>AD172*Input!V172/100</f>
        <v>6.0090062141062491E-3</v>
      </c>
      <c r="AF172" s="191">
        <f t="shared" si="549"/>
        <v>8.1010884168708552E-2</v>
      </c>
      <c r="AG172" s="21">
        <f>AF172*Input!V172/100</f>
        <v>2.739417221597737E-4</v>
      </c>
      <c r="AH172" s="9">
        <f t="shared" si="550"/>
        <v>6444.436646101819</v>
      </c>
      <c r="AI172" s="3">
        <f t="shared" si="551"/>
        <v>29.464372851330758</v>
      </c>
      <c r="AJ172" s="22">
        <f t="shared" si="552"/>
        <v>14.780322353774134</v>
      </c>
      <c r="AK172" s="3">
        <f t="shared" si="553"/>
        <v>0.77777556633457146</v>
      </c>
      <c r="AL172" s="3">
        <f t="shared" si="554"/>
        <v>8.853262691811517E-2</v>
      </c>
      <c r="AM172" s="3">
        <f t="shared" si="555"/>
        <v>2.9940201715074213E-4</v>
      </c>
      <c r="AN172" s="9">
        <f>AL172*1/((AN171+AN173)/2)</f>
        <v>8.8389400682364325E-2</v>
      </c>
      <c r="AO172" s="21">
        <f t="shared" si="556"/>
        <v>2.9891765081727312E-4</v>
      </c>
      <c r="AP172" s="58">
        <f t="shared" si="557"/>
        <v>9.9491999999999994</v>
      </c>
      <c r="AQ172" s="58">
        <f t="shared" si="558"/>
        <v>3.4200000000000001E-2</v>
      </c>
      <c r="AR172" s="58">
        <f t="shared" si="559"/>
        <v>0.34374623085273193</v>
      </c>
      <c r="AS172" s="67">
        <f t="shared" si="560"/>
        <v>1.3737838042316353E-5</v>
      </c>
      <c r="AT172" s="67">
        <f t="shared" si="561"/>
        <v>4.2277873656744983E-8</v>
      </c>
      <c r="AU172" s="58">
        <v>0.75</v>
      </c>
      <c r="AV172" s="58">
        <f t="shared" si="562"/>
        <v>0.375</v>
      </c>
      <c r="AW172" s="58">
        <f t="shared" si="563"/>
        <v>9.9481000000000002</v>
      </c>
      <c r="AX172" s="57">
        <f t="shared" si="564"/>
        <v>3.6440337099999998E-2</v>
      </c>
      <c r="AY172" s="47">
        <f t="shared" si="565"/>
        <v>3.6145721209582989E-2</v>
      </c>
      <c r="AZ172" s="9" t="str">
        <f>Input!B172</f>
        <v>NAH14-16,5mm</v>
      </c>
      <c r="BA172" s="48">
        <f>Input!E172</f>
        <v>16.5</v>
      </c>
      <c r="BB172" s="58">
        <f t="shared" si="566"/>
        <v>15.201787816554852</v>
      </c>
      <c r="BC172" s="22">
        <f t="shared" si="567"/>
        <v>0.79995558459260996</v>
      </c>
      <c r="BD172" s="9">
        <f t="shared" si="568"/>
        <v>9890.1</v>
      </c>
      <c r="BE172" s="49">
        <f t="shared" si="569"/>
        <v>18.072860604791494</v>
      </c>
      <c r="BF172" s="89">
        <f t="shared" si="570"/>
        <v>0.36334296206896782</v>
      </c>
      <c r="BG172" s="85"/>
      <c r="BH172" s="85"/>
      <c r="BI172" s="85"/>
      <c r="BJ172" s="85"/>
      <c r="BK172" s="85"/>
      <c r="BL172" s="85"/>
      <c r="BM172" s="90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</row>
    <row r="173" spans="1:109" s="165" customFormat="1" ht="15" customHeight="1" x14ac:dyDescent="0.2">
      <c r="A173" s="148">
        <f>Input!A173</f>
        <v>10368</v>
      </c>
      <c r="B173" s="148" t="str">
        <f>Input!B173</f>
        <v>Hu1-13</v>
      </c>
      <c r="C173" s="148">
        <f>Input!O173</f>
        <v>2.3109139470023092</v>
      </c>
      <c r="D173" s="148">
        <f>C173*Input!P173/100</f>
        <v>2.1932627763863372E-2</v>
      </c>
      <c r="E173" s="149">
        <f>Input!M173</f>
        <v>3.0134336790473268</v>
      </c>
      <c r="F173" s="150">
        <f>E173*Input!N173/100</f>
        <v>4.0083749754753076E-4</v>
      </c>
      <c r="G173" s="151">
        <f t="shared" si="545"/>
        <v>415.49223566704541</v>
      </c>
      <c r="H173" s="150">
        <f>G173*Input!L173/100</f>
        <v>2.5992574810125828E-2</v>
      </c>
      <c r="I173" s="148">
        <v>0</v>
      </c>
      <c r="J173" s="152">
        <f>(((C173*$G$4*0.000000001*Input!G173*(234/233))-(I173*0.000000000000001))/Input!F173)*1000000000000</f>
        <v>757.00650185959887</v>
      </c>
      <c r="K173" s="148">
        <f>J173*Input!P173/100</f>
        <v>7.1846646828404541</v>
      </c>
      <c r="L173" s="153">
        <f t="shared" si="546"/>
        <v>10.468849659426041</v>
      </c>
      <c r="M173" s="154">
        <f>L173*Input!P173/100</f>
        <v>9.9358690094837082E-2</v>
      </c>
      <c r="N173" s="148">
        <v>0</v>
      </c>
      <c r="O173" s="152">
        <f>(((G173*$D$4*0.000000001*Input!G173*(238/236))-(N173*0.000000001))/Input!F173)*1000000</f>
        <v>13.71057925651613</v>
      </c>
      <c r="P173" s="148">
        <f>O173*Input!N173/100</f>
        <v>1.8237382549087446E-3</v>
      </c>
      <c r="Q173" s="155">
        <f t="shared" si="547"/>
        <v>10.229451938240178</v>
      </c>
      <c r="R173" s="156">
        <f>Q173*Input!N173/100</f>
        <v>1.3606896162065938E-3</v>
      </c>
      <c r="S173" s="154">
        <f>Input!S173*$G$6/0.000000000155125</f>
        <v>1.0025426511648052</v>
      </c>
      <c r="T173" s="148">
        <f>S173*Input!T173/100</f>
        <v>1.4761987500249906E-3</v>
      </c>
      <c r="U173" s="154">
        <f>S173</f>
        <v>1.0025426511648052</v>
      </c>
      <c r="V173" s="148">
        <f>U173*Input!T173/100</f>
        <v>1.4761987500249906E-3</v>
      </c>
      <c r="W173" s="157">
        <v>0</v>
      </c>
      <c r="X173" s="152">
        <f>((($L$4*0.000000001*Input!G173/Input!W173*(232/229))-(W173*0.000000001))/Input!F173)*1000000000</f>
        <v>0.87919997856259591</v>
      </c>
      <c r="Y173" s="152">
        <f>X173*Input!X173/100</f>
        <v>3.9409446186294732E-3</v>
      </c>
      <c r="Z173" s="152">
        <f t="shared" si="548"/>
        <v>2.1467547827302711E-4</v>
      </c>
      <c r="AA173" s="152">
        <f>Z173*Input!X173/100</f>
        <v>9.6226591387656729E-7</v>
      </c>
      <c r="AB173" s="153">
        <v>0</v>
      </c>
      <c r="AC173" s="153">
        <v>0.9</v>
      </c>
      <c r="AD173" s="152">
        <f>(((Input!G173*$L$4*0.000000001*Input!U173*(230/229))-((AB173*0.000000000000001)+(Input!G173*AC173*0.000000000000001)))/Input!F173)*1000000000000</f>
        <v>224.75015460415293</v>
      </c>
      <c r="AE173" s="152">
        <f>AD173*Input!V173/100</f>
        <v>0.53438700865670652</v>
      </c>
      <c r="AF173" s="152">
        <f t="shared" si="549"/>
        <v>10.246027748049924</v>
      </c>
      <c r="AG173" s="152">
        <f>AF173*Input!V173/100</f>
        <v>2.4361914805075897E-2</v>
      </c>
      <c r="AH173" s="148">
        <f t="shared" si="550"/>
        <v>47727.983794305983</v>
      </c>
      <c r="AI173" s="157">
        <f t="shared" si="551"/>
        <v>242.17202831767295</v>
      </c>
      <c r="AJ173" s="154">
        <f t="shared" si="552"/>
        <v>2.5426511648052319</v>
      </c>
      <c r="AK173" s="157">
        <f t="shared" si="553"/>
        <v>1.4761987500249907</v>
      </c>
      <c r="AL173" s="157">
        <f t="shared" si="554"/>
        <v>1.0016204005756928</v>
      </c>
      <c r="AM173" s="157">
        <f t="shared" si="555"/>
        <v>2.385270278211575E-3</v>
      </c>
      <c r="AN173" s="148">
        <f>AF173/Q173</f>
        <v>1.0016204005756928</v>
      </c>
      <c r="AO173" s="152">
        <f t="shared" si="556"/>
        <v>2.385270278211575E-3</v>
      </c>
      <c r="AP173" s="148">
        <f t="shared" si="557"/>
        <v>678.23839999999996</v>
      </c>
      <c r="AQ173" s="148" t="e">
        <f t="shared" si="558"/>
        <v>#VALUE!</v>
      </c>
      <c r="AR173" s="148" t="e">
        <f t="shared" si="559"/>
        <v>#VALUE!</v>
      </c>
      <c r="AS173" s="156">
        <f t="shared" si="560"/>
        <v>2.0986019541332218E-5</v>
      </c>
      <c r="AT173" s="156">
        <f t="shared" si="561"/>
        <v>9.4109588793736511E-8</v>
      </c>
      <c r="AU173" s="148">
        <v>0.75</v>
      </c>
      <c r="AV173" s="148">
        <f t="shared" si="562"/>
        <v>0.375</v>
      </c>
      <c r="AW173" s="148">
        <f t="shared" si="563"/>
        <v>678.23670000000004</v>
      </c>
      <c r="AX173" s="158">
        <f t="shared" si="564"/>
        <v>311.32126854500001</v>
      </c>
      <c r="AY173" s="158">
        <f t="shared" si="565"/>
        <v>170.18115652309888</v>
      </c>
      <c r="AZ173" s="148" t="str">
        <f>Input!B173</f>
        <v>Hu1-13</v>
      </c>
      <c r="BA173" s="159">
        <f>Input!E173</f>
        <v>0</v>
      </c>
      <c r="BB173" s="148">
        <f t="shared" si="566"/>
        <v>17.289643619978985</v>
      </c>
      <c r="BC173" s="154">
        <f t="shared" si="567"/>
        <v>13.035193636169454</v>
      </c>
      <c r="BD173" s="148">
        <f t="shared" si="568"/>
        <v>678178.70000000007</v>
      </c>
      <c r="BE173" s="160">
        <f t="shared" si="569"/>
        <v>85090.578261549439</v>
      </c>
      <c r="BF173" s="161">
        <f t="shared" si="570"/>
        <v>25.091705671942975</v>
      </c>
      <c r="BG173" s="162"/>
      <c r="BH173" s="162"/>
      <c r="BI173" s="162"/>
      <c r="BJ173" s="162"/>
      <c r="BK173" s="162"/>
      <c r="BL173" s="162"/>
      <c r="BM173" s="166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2"/>
      <c r="DC173" s="162"/>
      <c r="DD173" s="162"/>
      <c r="DE173" s="162"/>
    </row>
    <row r="174" spans="1:109" s="76" customFormat="1" ht="15" customHeight="1" x14ac:dyDescent="0.2">
      <c r="A174" s="58"/>
      <c r="B174" s="58"/>
      <c r="C174" s="58"/>
      <c r="D174" s="58"/>
      <c r="E174" s="60"/>
      <c r="F174" s="61"/>
      <c r="G174" s="59"/>
      <c r="H174" s="61"/>
      <c r="I174" s="58"/>
      <c r="J174" s="63"/>
      <c r="K174" s="58"/>
      <c r="L174" s="64"/>
      <c r="M174" s="65"/>
      <c r="N174" s="58"/>
      <c r="O174" s="63"/>
      <c r="P174" s="58"/>
      <c r="Q174" s="66"/>
      <c r="R174" s="67"/>
      <c r="S174" s="65"/>
      <c r="T174" s="58"/>
      <c r="U174" s="58"/>
      <c r="V174" s="58"/>
      <c r="W174" s="68"/>
      <c r="X174" s="63"/>
      <c r="Y174" s="63"/>
      <c r="Z174" s="63"/>
      <c r="AA174" s="63"/>
      <c r="AB174" s="64"/>
      <c r="AC174" s="64"/>
      <c r="AD174" s="63"/>
      <c r="AE174" s="63"/>
      <c r="AF174" s="63"/>
      <c r="AG174" s="63"/>
      <c r="AH174" s="58"/>
      <c r="AI174" s="68"/>
      <c r="AJ174" s="65"/>
      <c r="AK174" s="68"/>
      <c r="AL174" s="68"/>
      <c r="AM174" s="68"/>
      <c r="AN174" s="58"/>
      <c r="AO174" s="63"/>
      <c r="AP174" s="58"/>
      <c r="AQ174" s="58"/>
      <c r="AR174" s="58"/>
      <c r="AS174" s="67"/>
      <c r="AT174" s="67"/>
      <c r="AU174" s="58"/>
      <c r="AV174" s="58"/>
      <c r="AW174" s="58"/>
      <c r="AX174" s="57"/>
      <c r="AY174" s="57"/>
      <c r="AZ174" s="58"/>
      <c r="BA174" s="69"/>
      <c r="BB174" s="58"/>
      <c r="BC174" s="65"/>
      <c r="BD174" s="58"/>
      <c r="BE174" s="62"/>
      <c r="BF174" s="74"/>
      <c r="BG174" s="75"/>
      <c r="BH174" s="75"/>
      <c r="BI174" s="75"/>
      <c r="BJ174" s="75"/>
      <c r="BK174" s="75"/>
      <c r="BL174" s="75"/>
      <c r="BM174" s="103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</row>
    <row r="175" spans="1:109" s="165" customFormat="1" ht="15" customHeight="1" x14ac:dyDescent="0.2">
      <c r="A175" s="148">
        <f>Input!A175</f>
        <v>10368</v>
      </c>
      <c r="B175" s="148" t="str">
        <f>Input!B175</f>
        <v>Hu1-13</v>
      </c>
      <c r="C175" s="148">
        <f>Input!O175</f>
        <v>2.4309584336866119</v>
      </c>
      <c r="D175" s="148">
        <f>C175*Input!P175/100</f>
        <v>0.26284185499433443</v>
      </c>
      <c r="E175" s="149">
        <f>Input!M175</f>
        <v>3.0119165040172633</v>
      </c>
      <c r="F175" s="150">
        <f>E175*Input!N175/100</f>
        <v>3.3051481056626569E-3</v>
      </c>
      <c r="G175" s="151">
        <f t="shared" ref="G175:G185" si="571">E175*137.88</f>
        <v>415.28304757390026</v>
      </c>
      <c r="H175" s="150">
        <f>G175*Input!L175/100</f>
        <v>0.17737799819176231</v>
      </c>
      <c r="I175" s="148">
        <v>0</v>
      </c>
      <c r="J175" s="152">
        <f>(((C175*$G$4*0.000000001*Input!G175*(234/233))-(I175*0.000000000000001))/Input!F175)*1000000000000</f>
        <v>796.33053512803644</v>
      </c>
      <c r="K175" s="148">
        <f>J175*Input!P175/100</f>
        <v>86.101429025366585</v>
      </c>
      <c r="L175" s="153">
        <f t="shared" ref="L175:L185" si="572">(J175/234)*602200000000*0.0000028263/(365.2425*24*60)</f>
        <v>11.01267245523856</v>
      </c>
      <c r="M175" s="154">
        <f>L175*Input!P175/100</f>
        <v>1.1907201770579809</v>
      </c>
      <c r="N175" s="148">
        <v>0</v>
      </c>
      <c r="O175" s="152">
        <f>(((G175*$D$4*0.000000001*Input!G175*(238/236))-(N175*0.000000001))/Input!F175)*1000000</f>
        <v>13.703676384008821</v>
      </c>
      <c r="P175" s="148">
        <f>O175*Input!N175/100</f>
        <v>1.5037827237511374E-2</v>
      </c>
      <c r="Q175" s="155">
        <f t="shared" ref="Q175:Q185" si="573">(O175/238.05)*602200000000000000*0.00000000015512/(365.2425*24*60)</f>
        <v>10.224301710724024</v>
      </c>
      <c r="R175" s="156">
        <f>Q175*Input!N175/100</f>
        <v>1.1219710568287813E-2</v>
      </c>
      <c r="S175" s="154">
        <f>Input!S175*$G$6/0.000000000155125</f>
        <v>0.9999549334029636</v>
      </c>
      <c r="T175" s="148">
        <f>S175*Input!T175/100</f>
        <v>2.5549022053365962E-3</v>
      </c>
      <c r="U175" s="154">
        <f>S175</f>
        <v>0.9999549334029636</v>
      </c>
      <c r="V175" s="148">
        <f>U175*Input!T175/100</f>
        <v>2.5549022053365962E-3</v>
      </c>
      <c r="W175" s="157">
        <v>0</v>
      </c>
      <c r="X175" s="152">
        <f>((($L$4*0.000000001*Input!G175/Input!W175*(232/229))-(W175*0.000000001))/Input!F175)*1000000000</f>
        <v>0.90783318339880892</v>
      </c>
      <c r="Y175" s="152">
        <f>X175*Input!X175/100</f>
        <v>4.8353111914298592E-2</v>
      </c>
      <c r="Z175" s="152">
        <f t="shared" ref="Z175:Z185" si="574">(X175/232)*6.022E+23*0.000000001*0.000000000049475/(365.2425*24*60)</f>
        <v>2.2166688761399758E-4</v>
      </c>
      <c r="AA175" s="152">
        <f>Z175*Input!X175/100</f>
        <v>1.1806446405016854E-5</v>
      </c>
      <c r="AB175" s="153">
        <v>0</v>
      </c>
      <c r="AC175" s="153">
        <v>0.9</v>
      </c>
      <c r="AD175" s="152">
        <f>(((Input!G175*$L$4*0.000000001*Input!U175*(230/229))-((AB175*0.000000000000001)+(Input!G175*AC175*0.000000000000001)))/Input!F175)*1000000000000</f>
        <v>223.22029056649922</v>
      </c>
      <c r="AE175" s="152">
        <f>AD175*Input!V175/100</f>
        <v>2.0318546648436149</v>
      </c>
      <c r="AF175" s="152">
        <f t="shared" ref="AF175:AF185" si="575">(AD175/230)*602200000000*$D$6/(365.2425*24*60)</f>
        <v>10.176283505123143</v>
      </c>
      <c r="AG175" s="152">
        <f>AF175*Input!V175/100</f>
        <v>9.2629254527808347E-2</v>
      </c>
      <c r="AH175" s="148">
        <f t="shared" ref="AH175:AH185" si="576">AF175/Z175</f>
        <v>45908.000128750587</v>
      </c>
      <c r="AI175" s="157">
        <f t="shared" ref="AI175:AI185" si="577">AH175*SQRT((AG175/AF175)^2+(AA175/Z175)^2)</f>
        <v>2480.6073983181477</v>
      </c>
      <c r="AJ175" s="154">
        <f t="shared" ref="AJ175:AJ185" si="578">(U175-1)*1000</f>
        <v>-4.5066597036402811E-2</v>
      </c>
      <c r="AK175" s="157">
        <f t="shared" ref="AK175:AK185" si="579">V175*1000</f>
        <v>2.5549022053365964</v>
      </c>
      <c r="AL175" s="157">
        <f t="shared" ref="AL175:AL185" si="580">AF175/Q175</f>
        <v>0.99530352223951724</v>
      </c>
      <c r="AM175" s="157">
        <f t="shared" ref="AM175:AM185" si="581">AL175*SQRT((R175/Q175)^2+(AG175/AF175)^2)</f>
        <v>9.1253128868499702E-3</v>
      </c>
      <c r="AN175" s="148">
        <f>AF175/Q175</f>
        <v>0.99530352223951724</v>
      </c>
      <c r="AO175" s="152">
        <f t="shared" ref="AO175:AO185" si="582">AN175*SQRT((R175/Q175)^2+(AG175/AF175)^2)</f>
        <v>9.1253128868499702E-3</v>
      </c>
      <c r="AP175" s="148">
        <f t="shared" ref="AP175:AP185" si="583">ThU_Alter_Kombi(AN175,U175)</f>
        <v>586.89110000000005</v>
      </c>
      <c r="AQ175" s="148" t="e">
        <f t="shared" ref="AQ175:AQ185" si="584">Montealter(AN175,AO175,U175,V175)</f>
        <v>#VALUE!</v>
      </c>
      <c r="AR175" s="148" t="e">
        <f t="shared" ref="AR175:AR185" si="585">(AQ175/AP175)*100</f>
        <v>#VALUE!</v>
      </c>
      <c r="AS175" s="156">
        <f t="shared" ref="AS175:AS185" si="586">Z175/Q175</f>
        <v>2.1680393819119845E-5</v>
      </c>
      <c r="AT175" s="156">
        <f t="shared" ref="AT175:AT185" si="587">AS175*SQRT((Y175/X175)^2+(P175/O175)^2)</f>
        <v>1.1549886031377595E-6</v>
      </c>
      <c r="AU175" s="148">
        <v>0.75</v>
      </c>
      <c r="AV175" s="148">
        <f t="shared" ref="AV175:AV185" si="588">AU175/2</f>
        <v>0.375</v>
      </c>
      <c r="AW175" s="148">
        <f t="shared" ref="AW175:AW185" si="589">marincorr_age(AN175,U175,AS175,AU175)</f>
        <v>586.88930000000005</v>
      </c>
      <c r="AX175" s="158">
        <f t="shared" ref="AX175:AX185" si="590">marincorr_age_error(AN175, AO175, U175, V175, AS175, AT175, AU175, AV175)</f>
        <v>271.24657844090001</v>
      </c>
      <c r="AY175" s="158">
        <f t="shared" ref="AY175:AY185" si="591">SQRT(((AU175*EXP(-0.0000091577*AW175*1000))/(0.0000091577*(EXP(-0.0000091577*AW175*1000)+(AJ175/1000)*EXP(-(0.0000091577-0.0000028263)*AW175*1000)-AS175*AU175*EXP(-0.0000091577*AW175*1000))))^2*AT175^2+((AS175*EXP(-0.0000091577*AW175*1000))/(0.0000091577*(EXP(-0.0000091577*AW175*1000)+(AJ175/1000)*EXP(-(0.0000091577-0.0000028263)*AW175*1000)-AS175*AU175*EXP(-0.0000091577*AW175*1000))))^2*AV175^2+((0.0000091577/(0.0000091577-0.0000028263))*(EXP(-(0.0000091577-0.0000028263)*AW175*1000)-1)/(0.0000091577*(EXP(-0.0000091577*AW175*1000)+(AJ175/1000)*EXP(-(0.0000091577-0.0000028263)*AW175*1000)-AS175*AU175*EXP(-0.0000091577*AW175*1000))))^2*T175^2+(1/(0.0000091577*(EXP(-0.0000091577*AW175*1000)+(AJ175/1000)*EXP(-(0.0000091577-0.0000028263)*AW175*1000)-AS175*AU175*EXP(-0.0000091577*AW175*1000))))^2*AO175^2)/1000</f>
        <v>231.31866507074355</v>
      </c>
      <c r="AZ175" s="148" t="str">
        <f>Input!B175</f>
        <v>Hu1-13</v>
      </c>
      <c r="BA175" s="159">
        <f>Input!E175</f>
        <v>0</v>
      </c>
      <c r="BB175" s="148">
        <f t="shared" ref="BB175:BB185" si="592">((U175-1)*EXP(0.0000028263*AW175*1000))*1000</f>
        <v>-0.23671728966321506</v>
      </c>
      <c r="BC175" s="154">
        <f t="shared" ref="BC175:BC185" si="593">SQRT((EXP(0.0000028263*AW175*1000)*V175)^2+((U175-1)*0.0000028263*EXP(0.0000028263*AW175*1000)*AY175*1000)^2)*1000</f>
        <v>13.420798979838517</v>
      </c>
      <c r="BD175" s="148">
        <f t="shared" ref="BD175:BD185" si="594">AW175*1000-58</f>
        <v>586831.30000000005</v>
      </c>
      <c r="BE175" s="160">
        <f t="shared" ref="BE175:BE185" si="595">AY175/2*1000</f>
        <v>115659.33253537178</v>
      </c>
      <c r="BF175" s="161">
        <f t="shared" ref="BF175:BF185" si="596">AY175/AW175*100</f>
        <v>39.414360607825621</v>
      </c>
      <c r="BG175" s="162"/>
      <c r="BH175" s="162"/>
      <c r="BI175" s="162"/>
      <c r="BJ175" s="162"/>
      <c r="BK175" s="162"/>
      <c r="BL175" s="162"/>
      <c r="BM175" s="166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2"/>
      <c r="DC175" s="162"/>
      <c r="DD175" s="162"/>
      <c r="DE175" s="162"/>
    </row>
    <row r="176" spans="1:109" ht="15" customHeight="1" x14ac:dyDescent="0.2">
      <c r="A176" s="9">
        <f>Input!A176</f>
        <v>10764</v>
      </c>
      <c r="B176" s="9" t="str">
        <f>Input!B176</f>
        <v>KMS - 1</v>
      </c>
      <c r="C176" s="9">
        <f>Input!O176</f>
        <v>0.15780455920995809</v>
      </c>
      <c r="D176" s="9">
        <f>C176*Input!P176/100</f>
        <v>2.1997201560964848E-3</v>
      </c>
      <c r="E176" s="11">
        <f>Input!M176</f>
        <v>0.2411744532291005</v>
      </c>
      <c r="F176" s="12">
        <f>E176*Input!N176/100</f>
        <v>2.9675392852960425E-4</v>
      </c>
      <c r="G176" s="13">
        <f t="shared" si="571"/>
        <v>33.253133611228378</v>
      </c>
      <c r="H176" s="12">
        <f>G176*Input!L176/100</f>
        <v>2.5833174113113245E-2</v>
      </c>
      <c r="I176" s="9">
        <v>0.3</v>
      </c>
      <c r="J176" s="21">
        <f>(((C176*$G$4*0.000000001*Input!G176*(234/233))-(I176*0.000000000000001))/Input!F176)*1000000000000</f>
        <v>5.222610461182934</v>
      </c>
      <c r="K176" s="9">
        <f>J176*Input!P176/100</f>
        <v>7.2800694456611761E-2</v>
      </c>
      <c r="L176" s="14">
        <f t="shared" si="572"/>
        <v>7.2224906409073752E-2</v>
      </c>
      <c r="M176" s="22">
        <f>L176*Input!P176/100</f>
        <v>1.0067806861577427E-3</v>
      </c>
      <c r="N176" s="9">
        <v>5.0000000000000001E-3</v>
      </c>
      <c r="O176" s="21">
        <f>(((G176*$D$4*0.000000001*Input!G176*(238/236))-(N176*0.000000001))/Input!F176)*1000000</f>
        <v>0.11088573330169044</v>
      </c>
      <c r="P176" s="9">
        <f>O176*Input!N176/100</f>
        <v>1.3643972872990902E-4</v>
      </c>
      <c r="Q176" s="23">
        <f t="shared" si="573"/>
        <v>8.273175467091004E-2</v>
      </c>
      <c r="R176" s="24">
        <f>Q176*Input!N176/100</f>
        <v>1.017975697012076E-4</v>
      </c>
      <c r="S176" s="65">
        <f>Input!S176*$G$6/0.000000000155125</f>
        <v>0.87980287425054471</v>
      </c>
      <c r="T176" s="9">
        <f>S176*Input!T176/100</f>
        <v>2.2322751303482861E-3</v>
      </c>
      <c r="U176" s="9">
        <f>S176*1/((U175+U177)/2)</f>
        <v>0.87868315125768015</v>
      </c>
      <c r="V176" s="9">
        <f>U176*Input!T176/100</f>
        <v>2.229434119182029E-3</v>
      </c>
      <c r="W176" s="3">
        <v>3.0000000000000001E-3</v>
      </c>
      <c r="X176" s="21">
        <f>((($L$4*0.000000001*Input!G176/Input!W176*(232/229))-(W176*0.000000001))/Input!F176)*1000000000</f>
        <v>57.96048714138302</v>
      </c>
      <c r="Y176" s="21">
        <f>X176*Input!X176/100</f>
        <v>0.19553442667099291</v>
      </c>
      <c r="Z176" s="21">
        <f t="shared" si="574"/>
        <v>1.4152292540266665E-2</v>
      </c>
      <c r="AA176" s="21">
        <f>Z176*Input!X176/100</f>
        <v>4.774391217918913E-5</v>
      </c>
      <c r="AB176" s="14">
        <v>0.05</v>
      </c>
      <c r="AC176" s="14">
        <v>0.9</v>
      </c>
      <c r="AD176" s="21">
        <f>(((Input!G176*$L$4*0.000000001*Input!U176*(230/229))-((AB176*0.000000000000001)+(Input!G176*AC176*0.000000000000001)))/Input!F176)*1000000000000</f>
        <v>0.37342659465387212</v>
      </c>
      <c r="AE176" s="21">
        <f>AD176*Input!V176/100</f>
        <v>5.1858557426387305E-3</v>
      </c>
      <c r="AF176" s="191">
        <f t="shared" si="575"/>
        <v>1.7023967157763484E-2</v>
      </c>
      <c r="AG176" s="21">
        <f>AF176*Input!V176/100</f>
        <v>2.3641550738883745E-4</v>
      </c>
      <c r="AH176" s="9">
        <f t="shared" si="576"/>
        <v>1.2029123274074653</v>
      </c>
      <c r="AI176" s="3">
        <f t="shared" si="577"/>
        <v>1.7190952075410184E-2</v>
      </c>
      <c r="AJ176" s="22">
        <f t="shared" si="578"/>
        <v>-121.31684874231985</v>
      </c>
      <c r="AK176" s="3">
        <f t="shared" si="579"/>
        <v>2.2294341191820291</v>
      </c>
      <c r="AL176" s="3">
        <f t="shared" si="580"/>
        <v>0.20577307015282506</v>
      </c>
      <c r="AM176" s="3">
        <f t="shared" si="581"/>
        <v>2.8688100448799039E-3</v>
      </c>
      <c r="AN176" s="9">
        <f>AL176*1/((AN175+AN177)/2)</f>
        <v>0.20571292745918349</v>
      </c>
      <c r="AO176" s="21">
        <f t="shared" si="582"/>
        <v>2.8679715582717344E-3</v>
      </c>
      <c r="AP176" s="58">
        <f t="shared" si="583"/>
        <v>29.3142</v>
      </c>
      <c r="AQ176" s="58">
        <f t="shared" si="584"/>
        <v>0.46</v>
      </c>
      <c r="AR176" s="58">
        <f t="shared" si="585"/>
        <v>1.5692053680468852</v>
      </c>
      <c r="AS176" s="67">
        <f t="shared" si="586"/>
        <v>0.17106240036321704</v>
      </c>
      <c r="AT176" s="67">
        <f t="shared" si="587"/>
        <v>6.1427999870954835E-4</v>
      </c>
      <c r="AU176" s="58">
        <v>0.75</v>
      </c>
      <c r="AV176" s="58">
        <f t="shared" si="588"/>
        <v>0.375</v>
      </c>
      <c r="AW176" s="58">
        <f t="shared" si="589"/>
        <v>11.924300000000001</v>
      </c>
      <c r="AX176" s="57">
        <f t="shared" si="590"/>
        <v>8.2098436601000007</v>
      </c>
      <c r="AY176" s="47">
        <f t="shared" si="591"/>
        <v>9.3990057894142307</v>
      </c>
      <c r="AZ176" s="9" t="str">
        <f>Input!B176</f>
        <v>KMS - 1</v>
      </c>
      <c r="BA176" s="48">
        <f>Input!E176</f>
        <v>0</v>
      </c>
      <c r="BB176" s="58">
        <f t="shared" si="592"/>
        <v>-125.47510304936068</v>
      </c>
      <c r="BC176" s="22">
        <f t="shared" si="593"/>
        <v>4.0530212399248846</v>
      </c>
      <c r="BD176" s="9">
        <f t="shared" si="594"/>
        <v>11866.300000000001</v>
      </c>
      <c r="BE176" s="49">
        <f t="shared" si="595"/>
        <v>4699.502894707115</v>
      </c>
      <c r="BF176" s="89">
        <f t="shared" si="596"/>
        <v>78.8222854961233</v>
      </c>
      <c r="BG176" s="85"/>
      <c r="BH176" s="85"/>
      <c r="BI176" s="85"/>
      <c r="BJ176" s="85"/>
      <c r="BK176" s="85"/>
      <c r="BL176" s="85"/>
      <c r="BM176" s="90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</row>
    <row r="177" spans="1:109" s="165" customFormat="1" ht="15" customHeight="1" x14ac:dyDescent="0.2">
      <c r="A177" s="148">
        <f>Input!A177</f>
        <v>10368</v>
      </c>
      <c r="B177" s="148" t="str">
        <f>Input!B177</f>
        <v>Hu1-13</v>
      </c>
      <c r="C177" s="148">
        <f>Input!O177</f>
        <v>2.9217771572040085</v>
      </c>
      <c r="D177" s="148">
        <f>C177*Input!P177/100</f>
        <v>0.39006002448530519</v>
      </c>
      <c r="E177" s="149">
        <f>Input!M177</f>
        <v>3.0075776537288013</v>
      </c>
      <c r="F177" s="150">
        <f>E177*Input!N177/100</f>
        <v>3.7896913672434678E-3</v>
      </c>
      <c r="G177" s="151">
        <f t="shared" si="571"/>
        <v>414.6848068961271</v>
      </c>
      <c r="H177" s="150">
        <f>G177*Input!L177/100</f>
        <v>0.24116113778774007</v>
      </c>
      <c r="I177" s="148">
        <v>0</v>
      </c>
      <c r="J177" s="152">
        <f>(((C177*$G$4*0.000000001*Input!G177*(234/233))-(I177*0.000000000000001))/Input!F177)*1000000000000</f>
        <v>957.11236147820091</v>
      </c>
      <c r="K177" s="148">
        <f>J177*Input!P177/100</f>
        <v>127.77540896056365</v>
      </c>
      <c r="L177" s="153">
        <f t="shared" si="572"/>
        <v>13.236168242782004</v>
      </c>
      <c r="M177" s="154">
        <f>L177*Input!P177/100</f>
        <v>1.7670410271164547</v>
      </c>
      <c r="N177" s="148">
        <v>0</v>
      </c>
      <c r="O177" s="152">
        <f>(((G177*$D$4*0.000000001*Input!G177*(238/236))-(N177*0.000000001))/Input!F177)*1000000</f>
        <v>13.683935398442838</v>
      </c>
      <c r="P177" s="148">
        <f>O177*Input!N177/100</f>
        <v>1.7242411608259754E-2</v>
      </c>
      <c r="Q177" s="155">
        <f t="shared" si="573"/>
        <v>10.209572977584266</v>
      </c>
      <c r="R177" s="156">
        <f>Q177*Input!N177/100</f>
        <v>1.2864549159162665E-2</v>
      </c>
      <c r="S177" s="154">
        <f>Input!S177*$G$6/0.000000000155125</f>
        <v>1.0025937054124316</v>
      </c>
      <c r="T177" s="148">
        <f>S177*Input!T177/100</f>
        <v>2.8411286475776816E-3</v>
      </c>
      <c r="U177" s="154">
        <f>S177</f>
        <v>1.0025937054124316</v>
      </c>
      <c r="V177" s="148">
        <f>U177*Input!T177/100</f>
        <v>2.8411286475776816E-3</v>
      </c>
      <c r="W177" s="157">
        <v>0</v>
      </c>
      <c r="X177" s="152">
        <f>((($L$4*0.000000001*Input!G177/Input!W177*(232/229))-(W177*0.000000001))/Input!F177)*1000000000</f>
        <v>0.8373592357105365</v>
      </c>
      <c r="Y177" s="152">
        <f>X177*Input!X177/100</f>
        <v>7.3299569065316733E-2</v>
      </c>
      <c r="Z177" s="152">
        <f t="shared" si="574"/>
        <v>2.0445916605501548E-4</v>
      </c>
      <c r="AA177" s="152">
        <f>Z177*Input!X177/100</f>
        <v>1.7897657449935132E-5</v>
      </c>
      <c r="AB177" s="153">
        <v>0</v>
      </c>
      <c r="AC177" s="153">
        <v>0.9</v>
      </c>
      <c r="AD177" s="152">
        <f>(((Input!G177*$L$4*0.000000001*Input!U177*(230/229))-((AB177*0.000000000000001)+(Input!G177*AC177*0.000000000000001)))/Input!F177)*1000000000000</f>
        <v>225.13323455365952</v>
      </c>
      <c r="AE177" s="152">
        <f>AD177*Input!V177/100</f>
        <v>1.7899858830984143</v>
      </c>
      <c r="AF177" s="152">
        <f t="shared" si="575"/>
        <v>10.263491797404102</v>
      </c>
      <c r="AG177" s="152">
        <f>AF177*Input!V177/100</f>
        <v>8.1602813840756794E-2</v>
      </c>
      <c r="AH177" s="148">
        <f t="shared" si="576"/>
        <v>50198.247383257061</v>
      </c>
      <c r="AI177" s="157">
        <f t="shared" si="577"/>
        <v>4412.2714448486058</v>
      </c>
      <c r="AJ177" s="154">
        <f t="shared" si="578"/>
        <v>2.5937054124316461</v>
      </c>
      <c r="AK177" s="157">
        <f t="shared" si="579"/>
        <v>2.8411286475776816</v>
      </c>
      <c r="AL177" s="157">
        <f t="shared" si="580"/>
        <v>1.0052812022538278</v>
      </c>
      <c r="AM177" s="157">
        <f t="shared" si="581"/>
        <v>8.0925260444915364E-3</v>
      </c>
      <c r="AN177" s="148">
        <f>AF177/Q177</f>
        <v>1.0052812022538278</v>
      </c>
      <c r="AO177" s="152">
        <f t="shared" si="582"/>
        <v>8.0925260444915364E-3</v>
      </c>
      <c r="AP177" s="148" t="str">
        <f t="shared" si="583"/>
        <v>Out of range</v>
      </c>
      <c r="AQ177" s="148" t="e">
        <f t="shared" si="584"/>
        <v>#VALUE!</v>
      </c>
      <c r="AR177" s="148" t="e">
        <f t="shared" si="585"/>
        <v>#VALUE!</v>
      </c>
      <c r="AS177" s="156">
        <f t="shared" si="586"/>
        <v>2.0026221126379913E-5</v>
      </c>
      <c r="AT177" s="156">
        <f t="shared" si="587"/>
        <v>1.753208641727443E-6</v>
      </c>
      <c r="AU177" s="148">
        <v>0.75</v>
      </c>
      <c r="AV177" s="148">
        <f t="shared" si="588"/>
        <v>0.375</v>
      </c>
      <c r="AW177" s="148" t="str">
        <f t="shared" si="589"/>
        <v>Out of range</v>
      </c>
      <c r="AX177" s="158">
        <f t="shared" si="590"/>
        <v>296.64303533219999</v>
      </c>
      <c r="AY177" s="158" t="e">
        <f t="shared" si="591"/>
        <v>#VALUE!</v>
      </c>
      <c r="AZ177" s="148" t="str">
        <f>Input!B177</f>
        <v>Hu1-13</v>
      </c>
      <c r="BA177" s="159">
        <f>Input!E177</f>
        <v>0</v>
      </c>
      <c r="BB177" s="148" t="e">
        <f t="shared" si="592"/>
        <v>#VALUE!</v>
      </c>
      <c r="BC177" s="154" t="e">
        <f t="shared" si="593"/>
        <v>#VALUE!</v>
      </c>
      <c r="BD177" s="148" t="e">
        <f t="shared" si="594"/>
        <v>#VALUE!</v>
      </c>
      <c r="BE177" s="160" t="e">
        <f t="shared" si="595"/>
        <v>#VALUE!</v>
      </c>
      <c r="BF177" s="161" t="e">
        <f t="shared" si="596"/>
        <v>#VALUE!</v>
      </c>
      <c r="BG177" s="162"/>
      <c r="BH177" s="162"/>
      <c r="BI177" s="162"/>
      <c r="BJ177" s="162"/>
      <c r="BK177" s="162"/>
      <c r="BL177" s="162"/>
      <c r="BM177" s="166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2"/>
      <c r="DC177" s="162"/>
      <c r="DD177" s="162"/>
      <c r="DE177" s="162"/>
    </row>
    <row r="178" spans="1:109" ht="15" customHeight="1" x14ac:dyDescent="0.2">
      <c r="A178" s="9">
        <f>Input!A178</f>
        <v>10765</v>
      </c>
      <c r="B178" s="9" t="str">
        <f>Input!B178</f>
        <v>KMS - 2</v>
      </c>
      <c r="C178" s="9">
        <f>Input!O178</f>
        <v>1.031011337848516</v>
      </c>
      <c r="D178" s="9">
        <f>C178*Input!P178/100</f>
        <v>2.1955217400370243E-2</v>
      </c>
      <c r="E178" s="11">
        <f>Input!M178</f>
        <v>1.1677882473731305</v>
      </c>
      <c r="F178" s="12">
        <f>E178*Input!N178/100</f>
        <v>4.7358064667493639E-4</v>
      </c>
      <c r="G178" s="13">
        <f t="shared" si="571"/>
        <v>161.01464354780722</v>
      </c>
      <c r="H178" s="12">
        <f>G178*Input!L178/100</f>
        <v>6.0792047335399294E-2</v>
      </c>
      <c r="I178" s="9">
        <v>0.3</v>
      </c>
      <c r="J178" s="21">
        <f>(((C178*$G$4*0.000000001*Input!G178*(234/233))-(I178*0.000000000000001))/Input!F178)*1000000000000</f>
        <v>56.595101992858126</v>
      </c>
      <c r="K178" s="9">
        <f>J178*Input!P178/100</f>
        <v>1.2051834179071785</v>
      </c>
      <c r="L178" s="14">
        <f t="shared" si="572"/>
        <v>0.78266912208503403</v>
      </c>
      <c r="M178" s="22">
        <f>L178*Input!P178/100</f>
        <v>1.6666810632550579E-2</v>
      </c>
      <c r="N178" s="9">
        <v>5.0000000000000001E-3</v>
      </c>
      <c r="O178" s="21">
        <f>(((G178*$D$4*0.000000001*Input!G178*(238/236))-(N178*0.000000001))/Input!F178)*1000000</f>
        <v>0.89033471243270057</v>
      </c>
      <c r="P178" s="9">
        <f>O178*Input!N178/100</f>
        <v>3.6106313779016671E-4</v>
      </c>
      <c r="Q178" s="23">
        <f t="shared" si="573"/>
        <v>0.66427799871757265</v>
      </c>
      <c r="R178" s="24">
        <f>Q178*Input!N178/100</f>
        <v>2.6938891097101733E-4</v>
      </c>
      <c r="S178" s="65">
        <f>Input!S178*$G$6/0.000000000155125</f>
        <v>1.2319348526912433</v>
      </c>
      <c r="T178" s="9">
        <f>S178*Input!T178/100</f>
        <v>3.0517693859440985E-3</v>
      </c>
      <c r="U178" s="9">
        <f>S178*1/((U177+U179)/2)</f>
        <v>1.2302939754441111</v>
      </c>
      <c r="V178" s="9">
        <f>U178*Input!T178/100</f>
        <v>3.0477045776971762E-3</v>
      </c>
      <c r="W178" s="3">
        <v>3.0000000000000001E-3</v>
      </c>
      <c r="X178" s="21">
        <f>((($L$4*0.000000001*Input!G178/Input!W178*(232/229))-(W178*0.000000001))/Input!F178)*1000000000</f>
        <v>7373.6494078798933</v>
      </c>
      <c r="Y178" s="21">
        <f>X178*Input!X178/100</f>
        <v>27.43871432774068</v>
      </c>
      <c r="Z178" s="21">
        <f t="shared" si="574"/>
        <v>1.8004342036520418</v>
      </c>
      <c r="AA178" s="21">
        <f>Z178*Input!X178/100</f>
        <v>6.6997489366809812E-3</v>
      </c>
      <c r="AB178" s="14">
        <v>0.05</v>
      </c>
      <c r="AC178" s="14">
        <v>0.9</v>
      </c>
      <c r="AD178" s="21">
        <f>(((Input!G178*$L$4*0.000000001*Input!U178*(230/229))-((AB178*0.000000000000001)+(Input!G178*AC178*0.000000000000001)))/Input!F178)*1000000000000</f>
        <v>16.902972659645329</v>
      </c>
      <c r="AE178" s="21">
        <f>AD178*Input!V178/100</f>
        <v>9.0592299554296235E-2</v>
      </c>
      <c r="AF178" s="191">
        <f t="shared" si="575"/>
        <v>0.77058156956682722</v>
      </c>
      <c r="AG178" s="21">
        <f>AF178*Input!V178/100</f>
        <v>4.1299691945832304E-3</v>
      </c>
      <c r="AH178" s="9">
        <f t="shared" si="576"/>
        <v>0.4279976285741306</v>
      </c>
      <c r="AI178" s="3">
        <f t="shared" si="577"/>
        <v>2.792564890839152E-3</v>
      </c>
      <c r="AJ178" s="22">
        <f t="shared" si="578"/>
        <v>230.29397544411111</v>
      </c>
      <c r="AK178" s="3">
        <f t="shared" si="579"/>
        <v>3.0477045776971763</v>
      </c>
      <c r="AL178" s="3">
        <f t="shared" si="580"/>
        <v>1.1600287395555473</v>
      </c>
      <c r="AM178" s="3">
        <f t="shared" si="581"/>
        <v>6.2350026981204008E-3</v>
      </c>
      <c r="AN178" s="9">
        <f>AL178*1/((AN177+AN179)/2)</f>
        <v>1.1607853736861344</v>
      </c>
      <c r="AO178" s="21">
        <f t="shared" si="582"/>
        <v>6.23906950757506E-3</v>
      </c>
      <c r="AP178" s="58">
        <f t="shared" si="583"/>
        <v>248.1251</v>
      </c>
      <c r="AQ178" s="58">
        <f t="shared" si="584"/>
        <v>5.2645999999999997</v>
      </c>
      <c r="AR178" s="58">
        <f t="shared" si="585"/>
        <v>2.121752293500335</v>
      </c>
      <c r="AS178" s="67">
        <f t="shared" si="586"/>
        <v>2.7103625396714701</v>
      </c>
      <c r="AT178" s="67">
        <f t="shared" si="587"/>
        <v>1.0145476884445028E-2</v>
      </c>
      <c r="AU178" s="58">
        <v>0.75</v>
      </c>
      <c r="AV178" s="58">
        <f t="shared" si="588"/>
        <v>0.375</v>
      </c>
      <c r="AW178" s="58" t="str">
        <f t="shared" si="589"/>
        <v>Out of range</v>
      </c>
      <c r="AX178" s="57">
        <f t="shared" si="590"/>
        <v>68.641850462999997</v>
      </c>
      <c r="AY178" s="47" t="e">
        <f t="shared" si="591"/>
        <v>#VALUE!</v>
      </c>
      <c r="AZ178" s="9" t="str">
        <f>Input!B178</f>
        <v>KMS - 2</v>
      </c>
      <c r="BA178" s="48">
        <f>Input!E178</f>
        <v>0</v>
      </c>
      <c r="BB178" s="58" t="e">
        <f t="shared" si="592"/>
        <v>#VALUE!</v>
      </c>
      <c r="BC178" s="22" t="e">
        <f t="shared" si="593"/>
        <v>#VALUE!</v>
      </c>
      <c r="BD178" s="9" t="e">
        <f t="shared" si="594"/>
        <v>#VALUE!</v>
      </c>
      <c r="BE178" s="49" t="e">
        <f t="shared" si="595"/>
        <v>#VALUE!</v>
      </c>
      <c r="BF178" s="89" t="e">
        <f t="shared" si="596"/>
        <v>#VALUE!</v>
      </c>
      <c r="BG178" s="85"/>
      <c r="BH178" s="85"/>
      <c r="BI178" s="85"/>
      <c r="BJ178" s="85"/>
      <c r="BK178" s="85"/>
      <c r="BL178" s="85"/>
      <c r="BM178" s="90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</row>
    <row r="179" spans="1:109" s="165" customFormat="1" ht="15" customHeight="1" x14ac:dyDescent="0.2">
      <c r="A179" s="148">
        <f>Input!A179</f>
        <v>10368</v>
      </c>
      <c r="B179" s="148" t="str">
        <f>Input!B179</f>
        <v>Hu1-13</v>
      </c>
      <c r="C179" s="148">
        <f>Input!O179</f>
        <v>2.0951772468155276</v>
      </c>
      <c r="D179" s="148">
        <f>C179*Input!P179/100</f>
        <v>0.13316109659099645</v>
      </c>
      <c r="E179" s="149">
        <f>Input!M179</f>
        <v>3.0157149213012535</v>
      </c>
      <c r="F179" s="150">
        <f>E179*Input!N179/100</f>
        <v>4.0020376831012734E-3</v>
      </c>
      <c r="G179" s="151">
        <f t="shared" si="571"/>
        <v>415.80677334901679</v>
      </c>
      <c r="H179" s="150">
        <f>G179*Input!L179/100</f>
        <v>0.2553146432941063</v>
      </c>
      <c r="I179" s="148">
        <v>0</v>
      </c>
      <c r="J179" s="152">
        <f>(((C179*$G$4*0.000000001*Input!G179*(234/233))-(I179*0.000000000000001))/Input!F179)*1000000000000</f>
        <v>686.33572463616417</v>
      </c>
      <c r="K179" s="148">
        <f>J179*Input!P179/100</f>
        <v>43.620757079639397</v>
      </c>
      <c r="L179" s="153">
        <f t="shared" si="572"/>
        <v>9.4915241803852481</v>
      </c>
      <c r="M179" s="154">
        <f>L179*Input!P179/100</f>
        <v>0.60324336287112235</v>
      </c>
      <c r="N179" s="148">
        <v>0</v>
      </c>
      <c r="O179" s="152">
        <f>(((G179*$D$4*0.000000001*Input!G179*(238/236))-(N179*0.000000001))/Input!F179)*1000000</f>
        <v>13.72095849696308</v>
      </c>
      <c r="P179" s="148">
        <f>O179*Input!N179/100</f>
        <v>1.8208549012789614E-2</v>
      </c>
      <c r="Q179" s="155">
        <f t="shared" si="573"/>
        <v>10.237195881024874</v>
      </c>
      <c r="R179" s="156">
        <f>Q179*Input!N179/100</f>
        <v>1.3585383484282612E-2</v>
      </c>
      <c r="S179" s="154">
        <f>Input!S179*$G$6/0.000000000155125</f>
        <v>1.000073750138653</v>
      </c>
      <c r="T179" s="148">
        <f>S179*Input!T179/100</f>
        <v>3.2140157657108426E-3</v>
      </c>
      <c r="U179" s="154">
        <f>S179</f>
        <v>1.000073750138653</v>
      </c>
      <c r="V179" s="148">
        <f>U179*Input!T179/100</f>
        <v>3.2140157657108426E-3</v>
      </c>
      <c r="W179" s="157">
        <v>0</v>
      </c>
      <c r="X179" s="152">
        <f>((($L$4*0.000000001*Input!G179/Input!W179*(232/229))-(W179*0.000000001))/Input!F179)*1000000000</f>
        <v>0.4163959869882865</v>
      </c>
      <c r="Y179" s="152">
        <f>X179*Input!X179/100</f>
        <v>9.7056430166960778E-2</v>
      </c>
      <c r="Z179" s="152">
        <f t="shared" si="574"/>
        <v>1.0167198571117267E-4</v>
      </c>
      <c r="AA179" s="152">
        <f>Z179*Input!X179/100</f>
        <v>2.3698403177430856E-5</v>
      </c>
      <c r="AB179" s="153">
        <v>0</v>
      </c>
      <c r="AC179" s="153">
        <v>0.9</v>
      </c>
      <c r="AD179" s="152">
        <f>(((Input!G179*$L$4*0.000000001*Input!U179*(230/229))-((AB179*0.000000000000001)+(Input!G179*AC179*0.000000000000001)))/Input!F179)*1000000000000</f>
        <v>223.0777516611129</v>
      </c>
      <c r="AE179" s="152">
        <f>AD179*Input!V179/100</f>
        <v>1.2013620538711509</v>
      </c>
      <c r="AF179" s="152">
        <f t="shared" si="575"/>
        <v>10.169785366857845</v>
      </c>
      <c r="AG179" s="152">
        <f>AF179*Input!V179/100</f>
        <v>5.4768322456097696E-2</v>
      </c>
      <c r="AH179" s="148">
        <f t="shared" si="576"/>
        <v>100025.44256141437</v>
      </c>
      <c r="AI179" s="157">
        <f t="shared" si="577"/>
        <v>23320.83776056526</v>
      </c>
      <c r="AJ179" s="154">
        <f t="shared" si="578"/>
        <v>7.3750138652961539E-2</v>
      </c>
      <c r="AK179" s="157">
        <f t="shared" si="579"/>
        <v>3.2140157657108426</v>
      </c>
      <c r="AL179" s="157">
        <f t="shared" si="580"/>
        <v>0.99341513877916721</v>
      </c>
      <c r="AM179" s="157">
        <f t="shared" si="581"/>
        <v>5.509969887426862E-3</v>
      </c>
      <c r="AN179" s="148">
        <f>AF179/Q179</f>
        <v>0.99341513877916721</v>
      </c>
      <c r="AO179" s="152">
        <f t="shared" si="582"/>
        <v>5.509969887426862E-3</v>
      </c>
      <c r="AP179" s="148">
        <f t="shared" si="583"/>
        <v>546.79669999999999</v>
      </c>
      <c r="AQ179" s="148" t="e">
        <f t="shared" si="584"/>
        <v>#VALUE!</v>
      </c>
      <c r="AR179" s="148" t="e">
        <f t="shared" si="585"/>
        <v>#VALUE!</v>
      </c>
      <c r="AS179" s="156">
        <f t="shared" si="586"/>
        <v>9.9316245281216601E-6</v>
      </c>
      <c r="AT179" s="156">
        <f t="shared" si="587"/>
        <v>2.3149686243952255E-6</v>
      </c>
      <c r="AU179" s="148">
        <v>0.75</v>
      </c>
      <c r="AV179" s="148">
        <f t="shared" si="588"/>
        <v>0.375</v>
      </c>
      <c r="AW179" s="148">
        <f t="shared" si="589"/>
        <v>546.79589999999996</v>
      </c>
      <c r="AX179" s="158">
        <f t="shared" si="590"/>
        <v>229.03878564339999</v>
      </c>
      <c r="AY179" s="158">
        <f t="shared" si="591"/>
        <v>116.13936057703033</v>
      </c>
      <c r="AZ179" s="148" t="str">
        <f>Input!B179</f>
        <v>Hu1-13</v>
      </c>
      <c r="BA179" s="159">
        <f>Input!E179</f>
        <v>0</v>
      </c>
      <c r="BB179" s="148">
        <f t="shared" si="592"/>
        <v>0.34588008070629589</v>
      </c>
      <c r="BC179" s="154">
        <f t="shared" si="593"/>
        <v>15.073809833234588</v>
      </c>
      <c r="BD179" s="148">
        <f t="shared" si="594"/>
        <v>546737.89999999991</v>
      </c>
      <c r="BE179" s="160">
        <f t="shared" si="595"/>
        <v>58069.680288515163</v>
      </c>
      <c r="BF179" s="161">
        <f t="shared" si="596"/>
        <v>21.239983799628039</v>
      </c>
      <c r="BG179" s="162"/>
      <c r="BH179" s="162"/>
      <c r="BI179" s="162"/>
      <c r="BJ179" s="162"/>
      <c r="BK179" s="162"/>
      <c r="BL179" s="162"/>
      <c r="BM179" s="166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2"/>
      <c r="DC179" s="162"/>
      <c r="DD179" s="162"/>
      <c r="DE179" s="162"/>
    </row>
    <row r="180" spans="1:109" ht="15" customHeight="1" x14ac:dyDescent="0.2">
      <c r="A180" s="9">
        <f>Input!A180</f>
        <v>10766</v>
      </c>
      <c r="B180" s="9" t="str">
        <f>Input!B180</f>
        <v>KMS - 3</v>
      </c>
      <c r="C180" s="9">
        <f>Input!O180</f>
        <v>4.0262482101618945E-2</v>
      </c>
      <c r="D180" s="9">
        <f>C180*Input!P180/100</f>
        <v>5.6547055530219896E-4</v>
      </c>
      <c r="E180" s="11">
        <f>Input!M180</f>
        <v>5.3230294865685278E-2</v>
      </c>
      <c r="F180" s="12">
        <f>E180*Input!N180/100</f>
        <v>3.1974044476477064E-4</v>
      </c>
      <c r="G180" s="13">
        <f t="shared" si="571"/>
        <v>7.3393930560806862</v>
      </c>
      <c r="H180" s="12">
        <f>G180*Input!L180/100</f>
        <v>1.520789647331086E-2</v>
      </c>
      <c r="I180" s="9">
        <v>0.3</v>
      </c>
      <c r="J180" s="21">
        <f>(((C180*$G$4*0.000000001*Input!G180*(234/233))-(I180*0.000000000000001))/Input!F180)*1000000000000</f>
        <v>3.6358966515098579</v>
      </c>
      <c r="K180" s="9">
        <f>J180*Input!P180/100</f>
        <v>5.1064723068029984E-2</v>
      </c>
      <c r="L180" s="14">
        <f t="shared" si="572"/>
        <v>5.0281807789448671E-2</v>
      </c>
      <c r="M180" s="22">
        <f>L180*Input!P180/100</f>
        <v>7.0618800153790561E-4</v>
      </c>
      <c r="N180" s="9">
        <v>5.0000000000000001E-3</v>
      </c>
      <c r="O180" s="21">
        <f>(((G180*$D$4*0.000000001*Input!G180*(238/236))-(N180*0.000000001))/Input!F180)*1000000</f>
        <v>6.6787993892548914E-2</v>
      </c>
      <c r="P180" s="9">
        <f>O180*Input!N180/100</f>
        <v>4.0117799320921454E-4</v>
      </c>
      <c r="Q180" s="23">
        <f t="shared" si="573"/>
        <v>4.9830467465523443E-2</v>
      </c>
      <c r="R180" s="24">
        <f>Q180*Input!N180/100</f>
        <v>2.9931857169804879E-4</v>
      </c>
      <c r="S180" s="65">
        <f>Input!S180*$G$6/0.000000000155125</f>
        <v>1.0262060618029405</v>
      </c>
      <c r="T180" s="9">
        <f>S180*Input!T180/100</f>
        <v>6.5576073699127879E-3</v>
      </c>
      <c r="U180" s="9">
        <f>S180*1/((U179+U181)/2)</f>
        <v>1.0261084761557691</v>
      </c>
      <c r="V180" s="9">
        <f>U180*Input!T180/100</f>
        <v>6.5569837833029353E-3</v>
      </c>
      <c r="W180" s="3">
        <v>3.0000000000000001E-3</v>
      </c>
      <c r="X180" s="21">
        <f>((($L$4*0.000000001*Input!G180/Input!W180*(232/229))-(W180*0.000000001))/Input!F180)*1000000000</f>
        <v>238.9560838506456</v>
      </c>
      <c r="Y180" s="21">
        <f>X180*Input!X180/100</f>
        <v>0.72294532210069773</v>
      </c>
      <c r="Z180" s="21">
        <f t="shared" si="574"/>
        <v>5.8346238441399918E-2</v>
      </c>
      <c r="AA180" s="21">
        <f>Z180*Input!X180/100</f>
        <v>1.7652256206938173E-4</v>
      </c>
      <c r="AB180" s="14">
        <v>0.05</v>
      </c>
      <c r="AC180" s="14">
        <v>0.9</v>
      </c>
      <c r="AD180" s="21">
        <f>(((Input!G180*$L$4*0.000000001*Input!U180*(230/229))-((AB180*0.000000000000001)+(Input!G180*AC180*0.000000000000001)))/Input!F180)*1000000000000</f>
        <v>0.3255993944971376</v>
      </c>
      <c r="AE180" s="21">
        <f>AD180*Input!V180/100</f>
        <v>6.160539318156676E-3</v>
      </c>
      <c r="AF180" s="191">
        <f t="shared" si="575"/>
        <v>1.4843595710275347E-2</v>
      </c>
      <c r="AG180" s="21">
        <f>AF180*Input!V180/100</f>
        <v>2.8084989266396484E-4</v>
      </c>
      <c r="AH180" s="9">
        <f t="shared" si="576"/>
        <v>0.25440535854223956</v>
      </c>
      <c r="AI180" s="3">
        <f t="shared" si="577"/>
        <v>4.8746532245961685E-3</v>
      </c>
      <c r="AJ180" s="22">
        <f t="shared" si="578"/>
        <v>26.108476155769054</v>
      </c>
      <c r="AK180" s="3">
        <f t="shared" si="579"/>
        <v>6.5569837833029352</v>
      </c>
      <c r="AL180" s="3">
        <f t="shared" si="580"/>
        <v>0.29788192776929678</v>
      </c>
      <c r="AM180" s="3">
        <f t="shared" si="581"/>
        <v>5.9133157007262138E-3</v>
      </c>
      <c r="AN180" s="9">
        <f>AL180*1/((AN179+AN181)/2)</f>
        <v>0.2990481648624797</v>
      </c>
      <c r="AO180" s="21">
        <f t="shared" si="582"/>
        <v>5.9364669142473944E-3</v>
      </c>
      <c r="AP180" s="58">
        <f t="shared" si="583"/>
        <v>37.561599999999999</v>
      </c>
      <c r="AQ180" s="58">
        <f t="shared" si="584"/>
        <v>0.94569999999999999</v>
      </c>
      <c r="AR180" s="58">
        <f t="shared" si="585"/>
        <v>2.5177308740841711</v>
      </c>
      <c r="AS180" s="67">
        <f t="shared" si="586"/>
        <v>1.1708948643070294</v>
      </c>
      <c r="AT180" s="67">
        <f t="shared" si="587"/>
        <v>7.875009280306584E-3</v>
      </c>
      <c r="AU180" s="58">
        <v>0.75</v>
      </c>
      <c r="AV180" s="58">
        <f t="shared" si="588"/>
        <v>0.375</v>
      </c>
      <c r="AW180" s="58" t="str">
        <f t="shared" si="589"/>
        <v>Out of range</v>
      </c>
      <c r="AX180" s="57">
        <f t="shared" si="590"/>
        <v>10.456998759999999</v>
      </c>
      <c r="AY180" s="47" t="e">
        <f t="shared" si="591"/>
        <v>#VALUE!</v>
      </c>
      <c r="AZ180" s="9" t="str">
        <f>Input!B180</f>
        <v>KMS - 3</v>
      </c>
      <c r="BA180" s="48">
        <f>Input!E180</f>
        <v>0</v>
      </c>
      <c r="BB180" s="58" t="e">
        <f t="shared" si="592"/>
        <v>#VALUE!</v>
      </c>
      <c r="BC180" s="22" t="e">
        <f t="shared" si="593"/>
        <v>#VALUE!</v>
      </c>
      <c r="BD180" s="9" t="e">
        <f t="shared" si="594"/>
        <v>#VALUE!</v>
      </c>
      <c r="BE180" s="49" t="e">
        <f t="shared" si="595"/>
        <v>#VALUE!</v>
      </c>
      <c r="BF180" s="89" t="e">
        <f t="shared" si="596"/>
        <v>#VALUE!</v>
      </c>
      <c r="BG180" s="85"/>
      <c r="BH180" s="85"/>
      <c r="BI180" s="85"/>
      <c r="BJ180" s="85"/>
      <c r="BK180" s="85"/>
      <c r="BL180" s="85"/>
      <c r="BM180" s="90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</row>
    <row r="181" spans="1:109" s="165" customFormat="1" ht="15" customHeight="1" x14ac:dyDescent="0.2">
      <c r="A181" s="148">
        <f>Input!A181</f>
        <v>10368</v>
      </c>
      <c r="B181" s="148" t="str">
        <f>Input!B181</f>
        <v>Hu1-13</v>
      </c>
      <c r="C181" s="148">
        <f>Input!O181</f>
        <v>2.2892727975460332</v>
      </c>
      <c r="D181" s="148">
        <f>C181*Input!P181/100</f>
        <v>0.24750624073464625</v>
      </c>
      <c r="E181" s="149">
        <f>Input!M181</f>
        <v>3.0113575601599392</v>
      </c>
      <c r="F181" s="150">
        <f>E181*Input!N181/100</f>
        <v>3.2295469561575739E-3</v>
      </c>
      <c r="G181" s="151">
        <f t="shared" si="571"/>
        <v>415.20598039485242</v>
      </c>
      <c r="H181" s="150">
        <f>G181*Input!L181/100</f>
        <v>0.23572268392318282</v>
      </c>
      <c r="I181" s="148">
        <v>0</v>
      </c>
      <c r="J181" s="152">
        <f>(((C181*$G$4*0.000000001*Input!G181*(234/233))-(I181*0.000000000000001))/Input!F181)*1000000000000</f>
        <v>749.9173193016037</v>
      </c>
      <c r="K181" s="148">
        <f>J181*Input!P181/100</f>
        <v>81.077806350167421</v>
      </c>
      <c r="L181" s="153">
        <f t="shared" si="572"/>
        <v>10.370811417712707</v>
      </c>
      <c r="M181" s="154">
        <f>L181*Input!P181/100</f>
        <v>1.1212471270866113</v>
      </c>
      <c r="N181" s="148">
        <v>0</v>
      </c>
      <c r="O181" s="152">
        <f>(((G181*$D$4*0.000000001*Input!G181*(238/236))-(N181*0.000000001))/Input!F181)*1000000</f>
        <v>13.701133290358191</v>
      </c>
      <c r="P181" s="148">
        <f>O181*Input!N181/100</f>
        <v>1.4693855654735128E-2</v>
      </c>
      <c r="Q181" s="155">
        <f t="shared" si="573"/>
        <v>10.222404310637067</v>
      </c>
      <c r="R181" s="156">
        <f>Q181*Input!N181/100</f>
        <v>1.0963073652494651E-2</v>
      </c>
      <c r="S181" s="154">
        <f>Input!S181*$G$6/0.000000000155125</f>
        <v>1.0001164551845443</v>
      </c>
      <c r="T181" s="148">
        <f>S181*Input!T181/100</f>
        <v>2.8380474476151834E-3</v>
      </c>
      <c r="U181" s="154">
        <f>S181</f>
        <v>1.0001164551845443</v>
      </c>
      <c r="V181" s="148">
        <f>U181*Input!T181/100</f>
        <v>2.8380474476151834E-3</v>
      </c>
      <c r="W181" s="157">
        <v>0</v>
      </c>
      <c r="X181" s="152">
        <f>((($L$4*0.000000001*Input!G181/Input!W181*(232/229))-(W181*0.000000001))/Input!F181)*1000000000</f>
        <v>0.88901225867017775</v>
      </c>
      <c r="Y181" s="152">
        <f>X181*Input!X181/100</f>
        <v>5.9348244042962441E-2</v>
      </c>
      <c r="Z181" s="152">
        <f t="shared" si="574"/>
        <v>2.1707135631716435E-4</v>
      </c>
      <c r="AA181" s="152">
        <f>Z181*Input!X181/100</f>
        <v>1.4491143067834151E-5</v>
      </c>
      <c r="AB181" s="153">
        <v>0</v>
      </c>
      <c r="AC181" s="153">
        <v>0.9</v>
      </c>
      <c r="AD181" s="152">
        <f>(((Input!G181*$L$4*0.000000001*Input!U181*(230/229))-((AB181*0.000000000000001)+(Input!G181*AC181*0.000000000000001)))/Input!F181)*1000000000000</f>
        <v>223.95956950039294</v>
      </c>
      <c r="AE181" s="152">
        <f>AD181*Input!V181/100</f>
        <v>2.593002295474041</v>
      </c>
      <c r="AF181" s="152">
        <f t="shared" si="575"/>
        <v>10.209986140316275</v>
      </c>
      <c r="AG181" s="152">
        <f>AF181*Input!V181/100</f>
        <v>0.11821114658175746</v>
      </c>
      <c r="AH181" s="148">
        <f t="shared" si="576"/>
        <v>47035.160757914084</v>
      </c>
      <c r="AI181" s="157">
        <f t="shared" si="577"/>
        <v>3186.8239050520524</v>
      </c>
      <c r="AJ181" s="154">
        <f t="shared" si="578"/>
        <v>0.11645518454428405</v>
      </c>
      <c r="AK181" s="157">
        <f t="shared" si="579"/>
        <v>2.8380474476151836</v>
      </c>
      <c r="AL181" s="157">
        <f t="shared" si="580"/>
        <v>0.99878520062957499</v>
      </c>
      <c r="AM181" s="157">
        <f t="shared" si="581"/>
        <v>1.1613431745642491E-2</v>
      </c>
      <c r="AN181" s="148">
        <f>AF181/Q181</f>
        <v>0.99878520062957499</v>
      </c>
      <c r="AO181" s="152">
        <f t="shared" si="582"/>
        <v>1.1613431745642491E-2</v>
      </c>
      <c r="AP181" s="148">
        <f t="shared" si="583"/>
        <v>719.02300000000002</v>
      </c>
      <c r="AQ181" s="148" t="e">
        <f t="shared" si="584"/>
        <v>#VALUE!</v>
      </c>
      <c r="AR181" s="148" t="e">
        <f t="shared" si="585"/>
        <v>#VALUE!</v>
      </c>
      <c r="AS181" s="156">
        <f t="shared" si="586"/>
        <v>2.1234863122297725E-5</v>
      </c>
      <c r="AT181" s="156">
        <f t="shared" si="587"/>
        <v>1.4177694856246092E-6</v>
      </c>
      <c r="AU181" s="148">
        <v>0.75</v>
      </c>
      <c r="AV181" s="148">
        <f t="shared" si="588"/>
        <v>0.375</v>
      </c>
      <c r="AW181" s="148">
        <f t="shared" si="589"/>
        <v>719.02120000000002</v>
      </c>
      <c r="AX181" s="158">
        <f t="shared" si="590"/>
        <v>279.5258687534</v>
      </c>
      <c r="AY181" s="158">
        <f t="shared" si="591"/>
        <v>971.62799024016954</v>
      </c>
      <c r="AZ181" s="148" t="str">
        <f>Input!B181</f>
        <v>Hu1-13</v>
      </c>
      <c r="BA181" s="159">
        <f>Input!E181</f>
        <v>0</v>
      </c>
      <c r="BB181" s="148">
        <f t="shared" si="592"/>
        <v>0.88862572003863149</v>
      </c>
      <c r="BC181" s="154">
        <f t="shared" si="593"/>
        <v>21.793127075006577</v>
      </c>
      <c r="BD181" s="148">
        <f t="shared" si="594"/>
        <v>718963.20000000007</v>
      </c>
      <c r="BE181" s="160">
        <f t="shared" si="595"/>
        <v>485813.99512008479</v>
      </c>
      <c r="BF181" s="161">
        <f t="shared" si="596"/>
        <v>135.13203647405243</v>
      </c>
      <c r="BG181" s="162"/>
      <c r="BH181" s="162"/>
      <c r="BI181" s="162"/>
      <c r="BJ181" s="162"/>
      <c r="BK181" s="162"/>
      <c r="BL181" s="162"/>
      <c r="BM181" s="166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2"/>
      <c r="DC181" s="162"/>
      <c r="DD181" s="162"/>
      <c r="DE181" s="162"/>
    </row>
    <row r="182" spans="1:109" ht="15" customHeight="1" x14ac:dyDescent="0.2">
      <c r="A182" s="9">
        <f>Input!A182</f>
        <v>10767</v>
      </c>
      <c r="B182" s="9" t="str">
        <f>Input!B182</f>
        <v>KMS - 4</v>
      </c>
      <c r="C182" s="9">
        <f>Input!O182</f>
        <v>4.4331291454006737E-2</v>
      </c>
      <c r="D182" s="9">
        <f>C182*Input!P182/100</f>
        <v>5.663742746137467E-4</v>
      </c>
      <c r="E182" s="11">
        <f>Input!M182</f>
        <v>6.2063499377651113E-2</v>
      </c>
      <c r="F182" s="12">
        <f>E182*Input!N182/100</f>
        <v>2.9124311867163654E-4</v>
      </c>
      <c r="G182" s="13">
        <f t="shared" si="571"/>
        <v>8.5573152941905359</v>
      </c>
      <c r="H182" s="12">
        <f>G182*Input!L182/100</f>
        <v>1.4519437373478085E-2</v>
      </c>
      <c r="I182" s="9">
        <v>0.3</v>
      </c>
      <c r="J182" s="21">
        <f>(((C182*$G$4*0.000000001*Input!G182*(234/233))-(I182*0.000000000000001))/Input!F182)*1000000000000</f>
        <v>2.8348651176527371</v>
      </c>
      <c r="K182" s="9">
        <f>J182*Input!P182/100</f>
        <v>3.6218089344502193E-2</v>
      </c>
      <c r="L182" s="14">
        <f t="shared" si="572"/>
        <v>3.920412393890102E-2</v>
      </c>
      <c r="M182" s="22">
        <f>L182*Input!P182/100</f>
        <v>5.0086984902750068E-4</v>
      </c>
      <c r="N182" s="9">
        <v>5.0000000000000001E-3</v>
      </c>
      <c r="O182" s="21">
        <f>(((G182*$D$4*0.000000001*Input!G182*(238/236))-(N182*0.000000001))/Input!F182)*1000000</f>
        <v>5.5154265969319514E-2</v>
      </c>
      <c r="P182" s="9">
        <f>O182*Input!N182/100</f>
        <v>2.5882041119218419E-4</v>
      </c>
      <c r="Q182" s="23">
        <f t="shared" si="573"/>
        <v>4.1150552603671169E-2</v>
      </c>
      <c r="R182" s="24">
        <f>Q182*Input!N182/100</f>
        <v>1.931056965129833E-4</v>
      </c>
      <c r="S182" s="65">
        <f>Input!S182*$G$6/0.000000000155125</f>
        <v>0.97053416586695096</v>
      </c>
      <c r="T182" s="9">
        <f>S182*Input!T182/100</f>
        <v>7.3349111485734178E-3</v>
      </c>
      <c r="U182" s="9">
        <f>S182*1/((U181+U183)/2)</f>
        <v>0.96811054106966488</v>
      </c>
      <c r="V182" s="9">
        <f>U182*Input!T182/100</f>
        <v>7.3165943564698719E-3</v>
      </c>
      <c r="W182" s="3">
        <v>3.0000000000000001E-3</v>
      </c>
      <c r="X182" s="21">
        <f>((($L$4*0.000000001*Input!G182/Input!W182*(232/229))-(W182*0.000000001))/Input!F182)*1000000000</f>
        <v>8.9922153353889946</v>
      </c>
      <c r="Y182" s="21">
        <f>X182*Input!X182/100</f>
        <v>3.2590798730889929E-2</v>
      </c>
      <c r="Z182" s="21">
        <f t="shared" si="574"/>
        <v>2.1956416912278661E-3</v>
      </c>
      <c r="AA182" s="21">
        <f>Z182*Input!X182/100</f>
        <v>7.9577405316731818E-6</v>
      </c>
      <c r="AB182" s="14">
        <v>0.05</v>
      </c>
      <c r="AC182" s="14">
        <v>0.9</v>
      </c>
      <c r="AD182" s="21">
        <f>(((Input!G182*$L$4*0.000000001*Input!U182*(230/229))-((AB182*0.000000000000001)+(Input!G182*AC182*0.000000000000001)))/Input!F182)*1000000000000</f>
        <v>8.2035981054113957E-2</v>
      </c>
      <c r="AE182" s="21">
        <f>AD182*Input!V182/100</f>
        <v>3.3767362073013167E-3</v>
      </c>
      <c r="AF182" s="191">
        <f t="shared" si="575"/>
        <v>3.7398992659176478E-3</v>
      </c>
      <c r="AG182" s="21">
        <f>AF182*Input!V182/100</f>
        <v>1.5394041858966023E-4</v>
      </c>
      <c r="AH182" s="9">
        <f t="shared" si="576"/>
        <v>1.7033285899331727</v>
      </c>
      <c r="AI182" s="3">
        <f t="shared" si="577"/>
        <v>7.0383077004471037E-2</v>
      </c>
      <c r="AJ182" s="22">
        <f t="shared" si="578"/>
        <v>-31.889458930335124</v>
      </c>
      <c r="AK182" s="3">
        <f t="shared" si="579"/>
        <v>7.3165943564698717</v>
      </c>
      <c r="AL182" s="3">
        <f t="shared" si="580"/>
        <v>9.0883330339141047E-2</v>
      </c>
      <c r="AM182" s="3">
        <f t="shared" si="581"/>
        <v>3.7651400621505952E-3</v>
      </c>
      <c r="AN182" s="9">
        <f>AL182*1/((AN181+AN183)/2)</f>
        <v>9.1235029704087159E-2</v>
      </c>
      <c r="AO182" s="21">
        <f t="shared" si="582"/>
        <v>3.7797103619387974E-3</v>
      </c>
      <c r="AP182" s="58">
        <f t="shared" si="583"/>
        <v>10.8142</v>
      </c>
      <c r="AQ182" s="58">
        <f t="shared" si="584"/>
        <v>0.4733</v>
      </c>
      <c r="AR182" s="58">
        <f t="shared" si="585"/>
        <v>4.3766529193097963</v>
      </c>
      <c r="AS182" s="67">
        <f t="shared" si="586"/>
        <v>5.3356311211042791E-2</v>
      </c>
      <c r="AT182" s="67">
        <f t="shared" si="587"/>
        <v>3.1636690272106625E-4</v>
      </c>
      <c r="AU182" s="58">
        <v>0.75</v>
      </c>
      <c r="AV182" s="58">
        <f t="shared" si="588"/>
        <v>0.375</v>
      </c>
      <c r="AW182" s="58">
        <f t="shared" si="589"/>
        <v>6.2008000000000001</v>
      </c>
      <c r="AX182" s="57">
        <f t="shared" si="590"/>
        <v>2.4122033699999998</v>
      </c>
      <c r="AY182" s="47">
        <f t="shared" si="591"/>
        <v>2.402932097247485</v>
      </c>
      <c r="AZ182" s="9" t="str">
        <f>Input!B182</f>
        <v>KMS - 4</v>
      </c>
      <c r="BA182" s="48">
        <f>Input!E182</f>
        <v>0</v>
      </c>
      <c r="BB182" s="58">
        <f t="shared" si="592"/>
        <v>-32.453257884504396</v>
      </c>
      <c r="BC182" s="22">
        <f t="shared" si="593"/>
        <v>7.4492115131925791</v>
      </c>
      <c r="BD182" s="9">
        <f t="shared" si="594"/>
        <v>6142.8</v>
      </c>
      <c r="BE182" s="49">
        <f t="shared" si="595"/>
        <v>1201.4660486237426</v>
      </c>
      <c r="BF182" s="89">
        <f t="shared" si="596"/>
        <v>38.751969056371514</v>
      </c>
      <c r="BG182" s="85"/>
      <c r="BH182" s="85"/>
      <c r="BI182" s="85"/>
      <c r="BJ182" s="85"/>
      <c r="BK182" s="85"/>
      <c r="BL182" s="85"/>
      <c r="BM182" s="90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</row>
    <row r="183" spans="1:109" s="165" customFormat="1" ht="15" customHeight="1" x14ac:dyDescent="0.2">
      <c r="A183" s="148">
        <f>Input!A183</f>
        <v>10368</v>
      </c>
      <c r="B183" s="148" t="str">
        <f>Input!B183</f>
        <v>Hu1-13</v>
      </c>
      <c r="C183" s="148">
        <f>Input!O183</f>
        <v>2.3799730260469607</v>
      </c>
      <c r="D183" s="148">
        <f>C183*Input!P183/100</f>
        <v>0.26196625621126551</v>
      </c>
      <c r="E183" s="149">
        <f>Input!M183</f>
        <v>3.0120248147159208</v>
      </c>
      <c r="F183" s="150">
        <f>E183*Input!N183/100</f>
        <v>2.7424576077793839E-3</v>
      </c>
      <c r="G183" s="151">
        <f t="shared" si="571"/>
        <v>415.29798145303113</v>
      </c>
      <c r="H183" s="150">
        <f>G183*Input!L183/100</f>
        <v>0.11879281598805877</v>
      </c>
      <c r="I183" s="148">
        <v>0</v>
      </c>
      <c r="J183" s="152">
        <f>(((C183*$G$4*0.000000001*Input!G183*(234/233))-(I183*0.000000000000001))/Input!F183)*1000000000000</f>
        <v>779.62879461829357</v>
      </c>
      <c r="K183" s="148">
        <f>J183*Input!P183/100</f>
        <v>85.81460139482526</v>
      </c>
      <c r="L183" s="153">
        <f t="shared" si="572"/>
        <v>10.781699524335421</v>
      </c>
      <c r="M183" s="154">
        <f>L183*Input!P183/100</f>
        <v>1.1867535594200478</v>
      </c>
      <c r="N183" s="148">
        <v>0</v>
      </c>
      <c r="O183" s="152">
        <f>(((G183*$D$4*0.000000001*Input!G183*(238/236))-(N183*0.000000001))/Input!F183)*1000000</f>
        <v>13.704169178135533</v>
      </c>
      <c r="P183" s="148">
        <f>O183*Input!N183/100</f>
        <v>1.2477687048676654E-2</v>
      </c>
      <c r="Q183" s="155">
        <f t="shared" si="573"/>
        <v>10.224669384017787</v>
      </c>
      <c r="R183" s="156">
        <f>Q183*Input!N183/100</f>
        <v>9.3095920731560075E-3</v>
      </c>
      <c r="S183" s="154">
        <f>Input!S183*$G$6/0.000000000155125</f>
        <v>1.004890462299503</v>
      </c>
      <c r="T183" s="148">
        <f>S183*Input!T183/100</f>
        <v>3.0257127715851511E-3</v>
      </c>
      <c r="U183" s="154">
        <f>S183</f>
        <v>1.004890462299503</v>
      </c>
      <c r="V183" s="148">
        <f>U183*Input!T183/100</f>
        <v>3.0257127715851511E-3</v>
      </c>
      <c r="W183" s="157">
        <v>0</v>
      </c>
      <c r="X183" s="152">
        <f>((($L$4*0.000000001*Input!G183/Input!W183*(232/229))-(W183*0.000000001))/Input!F183)*1000000000</f>
        <v>0.95126759892013313</v>
      </c>
      <c r="Y183" s="152">
        <f>X183*Input!X183/100</f>
        <v>7.4539447108378731E-2</v>
      </c>
      <c r="Z183" s="152">
        <f t="shared" si="574"/>
        <v>2.3227232909819095E-4</v>
      </c>
      <c r="AA183" s="152">
        <f>Z183*Input!X183/100</f>
        <v>1.8200400191500847E-5</v>
      </c>
      <c r="AB183" s="153">
        <v>0</v>
      </c>
      <c r="AC183" s="153">
        <v>0.9</v>
      </c>
      <c r="AD183" s="152">
        <f>(((Input!G183*$L$4*0.000000001*Input!U183*(230/229))-((AB183*0.000000000000001)+(Input!G183*AC183*0.000000000000001)))/Input!F183)*1000000000000</f>
        <v>222.82495459288947</v>
      </c>
      <c r="AE183" s="152">
        <f>AD183*Input!V183/100</f>
        <v>1.6281095126117144</v>
      </c>
      <c r="AF183" s="152">
        <f t="shared" si="575"/>
        <v>10.158260721723764</v>
      </c>
      <c r="AG183" s="152">
        <f>AF183*Input!V183/100</f>
        <v>7.4223109089578451E-2</v>
      </c>
      <c r="AH183" s="148">
        <f t="shared" si="576"/>
        <v>43734.269859710468</v>
      </c>
      <c r="AI183" s="157">
        <f t="shared" si="577"/>
        <v>3441.79730517795</v>
      </c>
      <c r="AJ183" s="154">
        <f t="shared" si="578"/>
        <v>4.8904622995029623</v>
      </c>
      <c r="AK183" s="157">
        <f t="shared" si="579"/>
        <v>3.0257127715851513</v>
      </c>
      <c r="AL183" s="157">
        <f t="shared" si="580"/>
        <v>0.99350505529324729</v>
      </c>
      <c r="AM183" s="157">
        <f t="shared" si="581"/>
        <v>7.3153629435202998E-3</v>
      </c>
      <c r="AN183" s="148">
        <f>AF183/Q183</f>
        <v>0.99350505529324729</v>
      </c>
      <c r="AO183" s="152">
        <f t="shared" si="582"/>
        <v>7.3153629435202998E-3</v>
      </c>
      <c r="AP183" s="148">
        <f t="shared" si="583"/>
        <v>472.44830000000002</v>
      </c>
      <c r="AQ183" s="148" t="e">
        <f t="shared" si="584"/>
        <v>#VALUE!</v>
      </c>
      <c r="AR183" s="148" t="e">
        <f t="shared" si="585"/>
        <v>#VALUE!</v>
      </c>
      <c r="AS183" s="156">
        <f t="shared" si="586"/>
        <v>2.2716854733831937E-5</v>
      </c>
      <c r="AT183" s="156">
        <f t="shared" si="587"/>
        <v>1.7801679613293375E-6</v>
      </c>
      <c r="AU183" s="148">
        <v>0.75</v>
      </c>
      <c r="AV183" s="148">
        <f t="shared" si="588"/>
        <v>0.375</v>
      </c>
      <c r="AW183" s="148">
        <f t="shared" si="589"/>
        <v>472.44650000000001</v>
      </c>
      <c r="AX183" s="158">
        <f t="shared" si="590"/>
        <v>135.6298179835</v>
      </c>
      <c r="AY183" s="158">
        <f t="shared" si="591"/>
        <v>68.264993383731905</v>
      </c>
      <c r="AZ183" s="148" t="str">
        <f>Input!B183</f>
        <v>Hu1-13</v>
      </c>
      <c r="BA183" s="159">
        <f>Input!E183</f>
        <v>0</v>
      </c>
      <c r="BB183" s="148">
        <f t="shared" si="592"/>
        <v>18.588858237458741</v>
      </c>
      <c r="BC183" s="154">
        <f t="shared" si="593"/>
        <v>12.04710614818404</v>
      </c>
      <c r="BD183" s="148">
        <f t="shared" si="594"/>
        <v>472388.5</v>
      </c>
      <c r="BE183" s="160">
        <f t="shared" si="595"/>
        <v>34132.496691865956</v>
      </c>
      <c r="BF183" s="161">
        <f t="shared" si="596"/>
        <v>14.449253700415159</v>
      </c>
      <c r="BG183" s="162"/>
      <c r="BH183" s="162"/>
      <c r="BI183" s="162"/>
      <c r="BJ183" s="162"/>
      <c r="BK183" s="162"/>
      <c r="BL183" s="162"/>
      <c r="BM183" s="166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2"/>
      <c r="DC183" s="162"/>
      <c r="DD183" s="162"/>
      <c r="DE183" s="162"/>
    </row>
    <row r="184" spans="1:109" ht="15" customHeight="1" x14ac:dyDescent="0.2">
      <c r="A184" s="9">
        <f>Input!A184</f>
        <v>10768</v>
      </c>
      <c r="B184" s="9" t="str">
        <f>Input!B184</f>
        <v>KMS - 5</v>
      </c>
      <c r="C184" s="9">
        <f>Input!O184</f>
        <v>0.19786596722787989</v>
      </c>
      <c r="D184" s="9">
        <f>C184*Input!P184/100</f>
        <v>3.0783471924669698E-3</v>
      </c>
      <c r="E184" s="11">
        <f>Input!M184</f>
        <v>0.24681808846927167</v>
      </c>
      <c r="F184" s="12">
        <f>E184*Input!N184/100</f>
        <v>3.4217330524607026E-4</v>
      </c>
      <c r="G184" s="13">
        <f t="shared" si="571"/>
        <v>34.031278038143178</v>
      </c>
      <c r="H184" s="12">
        <f>G184*Input!L184/100</f>
        <v>2.5399496880728716E-2</v>
      </c>
      <c r="I184" s="9">
        <v>0.3</v>
      </c>
      <c r="J184" s="21">
        <f>(((C184*$G$4*0.000000001*Input!G184*(234/233))-(I184*0.000000000000001))/Input!F184)*1000000000000</f>
        <v>7.7445055936256999</v>
      </c>
      <c r="K184" s="9">
        <f>J184*Input!P184/100</f>
        <v>0.12048700130288627</v>
      </c>
      <c r="L184" s="14">
        <f t="shared" si="572"/>
        <v>0.10710088294761907</v>
      </c>
      <c r="M184" s="22">
        <f>L184*Input!P184/100</f>
        <v>1.6662476470894682E-3</v>
      </c>
      <c r="N184" s="9">
        <v>5.0000000000000001E-3</v>
      </c>
      <c r="O184" s="21">
        <f>(((G184*$D$4*0.000000001*Input!G184*(238/236))-(N184*0.000000001))/Input!F184)*1000000</f>
        <v>0.13418121486211654</v>
      </c>
      <c r="P184" s="9">
        <f>O184*Input!N184/100</f>
        <v>1.8602052254780205E-4</v>
      </c>
      <c r="Q184" s="23">
        <f t="shared" si="573"/>
        <v>0.10011249435681967</v>
      </c>
      <c r="R184" s="24">
        <f>Q184*Input!N184/100</f>
        <v>1.3878975930391068E-4</v>
      </c>
      <c r="S184" s="65">
        <f>Input!S184*$G$6/0.000000000155125</f>
        <v>1.0709460249713378</v>
      </c>
      <c r="T184" s="9">
        <f>S184*Input!T184/100</f>
        <v>3.4753390651252069E-3</v>
      </c>
      <c r="U184" s="9">
        <f>S184*1/((U183+U185)/2)</f>
        <v>1.0683058738848639</v>
      </c>
      <c r="V184" s="9">
        <f>U184*Input!T184/100</f>
        <v>3.4667714809568993E-3</v>
      </c>
      <c r="W184" s="3">
        <v>3.0000000000000001E-3</v>
      </c>
      <c r="X184" s="21">
        <f>((($L$4*0.000000001*Input!G184/Input!W184*(232/229))-(W184*0.000000001))/Input!F184)*1000000000</f>
        <v>429.22037785484349</v>
      </c>
      <c r="Y184" s="21">
        <f>X184*Input!X184/100</f>
        <v>1.578092203517377</v>
      </c>
      <c r="Z184" s="21">
        <f t="shared" si="574"/>
        <v>0.10480333501732186</v>
      </c>
      <c r="AA184" s="21">
        <f>Z184*Input!X184/100</f>
        <v>3.8532496224908443E-4</v>
      </c>
      <c r="AB184" s="14">
        <v>0.05</v>
      </c>
      <c r="AC184" s="14">
        <v>0.9</v>
      </c>
      <c r="AD184" s="21">
        <f>(((Input!G184*$L$4*0.000000001*Input!U184*(230/229))-((AB184*0.000000000000001)+(Input!G184*AC184*0.000000000000001)))/Input!F184)*1000000000000</f>
        <v>1.5696981937321908</v>
      </c>
      <c r="AE184" s="21">
        <f>AD184*Input!V184/100</f>
        <v>1.2197090178668728E-2</v>
      </c>
      <c r="AF184" s="191">
        <f t="shared" si="575"/>
        <v>7.1560223294932876E-2</v>
      </c>
      <c r="AG184" s="21">
        <f>AF184*Input!V184/100</f>
        <v>5.5604733458900922E-4</v>
      </c>
      <c r="AH184" s="9">
        <f t="shared" si="576"/>
        <v>0.68280482947518251</v>
      </c>
      <c r="AI184" s="3">
        <f t="shared" si="577"/>
        <v>5.8695778740002506E-3</v>
      </c>
      <c r="AJ184" s="22">
        <f t="shared" si="578"/>
        <v>68.305873884863871</v>
      </c>
      <c r="AK184" s="3">
        <f t="shared" si="579"/>
        <v>3.4667714809568992</v>
      </c>
      <c r="AL184" s="3">
        <f t="shared" si="580"/>
        <v>0.71479812539560594</v>
      </c>
      <c r="AM184" s="3">
        <f t="shared" si="581"/>
        <v>5.6419325251950217E-3</v>
      </c>
      <c r="AN184" s="9">
        <f>AL184*1/((AN183+AN185)/2)</f>
        <v>0.7184799066443559</v>
      </c>
      <c r="AO184" s="21">
        <f t="shared" si="582"/>
        <v>5.670992983861557E-3</v>
      </c>
      <c r="AP184" s="58">
        <f t="shared" si="583"/>
        <v>119.7393</v>
      </c>
      <c r="AQ184" s="58">
        <f t="shared" si="584"/>
        <v>1.9472</v>
      </c>
      <c r="AR184" s="58">
        <f t="shared" si="585"/>
        <v>1.6261995852656566</v>
      </c>
      <c r="AS184" s="67">
        <f t="shared" si="586"/>
        <v>1.0468556965905091</v>
      </c>
      <c r="AT184" s="67">
        <f t="shared" si="587"/>
        <v>4.113446654955619E-3</v>
      </c>
      <c r="AU184" s="58">
        <v>0.75</v>
      </c>
      <c r="AV184" s="58">
        <f t="shared" si="588"/>
        <v>0.375</v>
      </c>
      <c r="AW184" s="58" t="str">
        <f t="shared" si="589"/>
        <v>Out of range</v>
      </c>
      <c r="AX184" s="57">
        <f t="shared" si="590"/>
        <v>37.300614664800001</v>
      </c>
      <c r="AY184" s="47" t="e">
        <f t="shared" si="591"/>
        <v>#VALUE!</v>
      </c>
      <c r="AZ184" s="9" t="str">
        <f>Input!B184</f>
        <v>KMS - 5</v>
      </c>
      <c r="BA184" s="48">
        <f>Input!E184</f>
        <v>0</v>
      </c>
      <c r="BB184" s="58" t="e">
        <f t="shared" si="592"/>
        <v>#VALUE!</v>
      </c>
      <c r="BC184" s="22" t="e">
        <f t="shared" si="593"/>
        <v>#VALUE!</v>
      </c>
      <c r="BD184" s="9" t="e">
        <f t="shared" si="594"/>
        <v>#VALUE!</v>
      </c>
      <c r="BE184" s="49" t="e">
        <f t="shared" si="595"/>
        <v>#VALUE!</v>
      </c>
      <c r="BF184" s="89" t="e">
        <f t="shared" si="596"/>
        <v>#VALUE!</v>
      </c>
      <c r="BG184" s="85"/>
      <c r="BH184" s="85"/>
      <c r="BI184" s="85"/>
      <c r="BJ184" s="85"/>
      <c r="BK184" s="85"/>
      <c r="BL184" s="85"/>
      <c r="BM184" s="90"/>
      <c r="BN184" s="85"/>
      <c r="BO184" s="85"/>
      <c r="BP184" s="85"/>
      <c r="BQ184" s="85"/>
      <c r="BR184" s="85"/>
      <c r="BS184" s="85"/>
      <c r="BT184" s="85"/>
      <c r="BU184" s="85"/>
      <c r="BV184" s="85"/>
      <c r="BW184" s="85"/>
      <c r="BX184" s="85"/>
      <c r="BY184" s="85"/>
      <c r="BZ184" s="85"/>
      <c r="CA184" s="85"/>
      <c r="CB184" s="85"/>
      <c r="CC184" s="85"/>
      <c r="CD184" s="85"/>
      <c r="CE184" s="85"/>
      <c r="CF184" s="85"/>
      <c r="CG184" s="85"/>
      <c r="CH184" s="85"/>
      <c r="CI184" s="85"/>
      <c r="CJ184" s="85"/>
      <c r="CK184" s="85"/>
      <c r="CL184" s="85"/>
      <c r="CM184" s="85"/>
      <c r="CN184" s="85"/>
      <c r="CO184" s="85"/>
      <c r="CP184" s="85"/>
      <c r="CQ184" s="85"/>
      <c r="CR184" s="85"/>
      <c r="CS184" s="85"/>
      <c r="CT184" s="85"/>
      <c r="CU184" s="85"/>
      <c r="CV184" s="85"/>
      <c r="CW184" s="85"/>
      <c r="CX184" s="85"/>
      <c r="CY184" s="85"/>
      <c r="CZ184" s="85"/>
      <c r="DA184" s="85"/>
      <c r="DB184" s="85"/>
      <c r="DC184" s="85"/>
      <c r="DD184" s="85"/>
      <c r="DE184" s="85"/>
    </row>
    <row r="185" spans="1:109" s="165" customFormat="1" ht="15" customHeight="1" x14ac:dyDescent="0.2">
      <c r="A185" s="148">
        <f>Input!A185</f>
        <v>10368</v>
      </c>
      <c r="B185" s="148" t="str">
        <f>Input!B185</f>
        <v>Hu1-13</v>
      </c>
      <c r="C185" s="148">
        <f>Input!O185</f>
        <v>2.6304479157594756</v>
      </c>
      <c r="D185" s="148">
        <f>C185*Input!P185/100</f>
        <v>0.31297454160177091</v>
      </c>
      <c r="E185" s="149">
        <f>Input!M185</f>
        <v>3.0148987097226279</v>
      </c>
      <c r="F185" s="150">
        <f>E185*Input!N185/100</f>
        <v>3.588600228990357E-3</v>
      </c>
      <c r="G185" s="151">
        <f t="shared" si="571"/>
        <v>415.69423409655593</v>
      </c>
      <c r="H185" s="150">
        <f>G185*Input!L185/100</f>
        <v>0.19036355844224379</v>
      </c>
      <c r="I185" s="148">
        <v>0</v>
      </c>
      <c r="J185" s="152">
        <f>(((C185*$G$4*0.000000001*Input!G185*(234/233))-(I185*0.000000000000001))/Input!F185)*1000000000000</f>
        <v>861.67906754641433</v>
      </c>
      <c r="K185" s="148">
        <f>J185*Input!P185/100</f>
        <v>102.52383617157311</v>
      </c>
      <c r="L185" s="153">
        <f t="shared" si="572"/>
        <v>11.916395157317822</v>
      </c>
      <c r="M185" s="154">
        <f>L185*Input!P185/100</f>
        <v>1.4178301305883492</v>
      </c>
      <c r="N185" s="148">
        <v>0</v>
      </c>
      <c r="O185" s="152">
        <f>(((G185*$D$4*0.000000001*Input!G185*(238/236))-(N185*0.000000001))/Input!F185)*1000000</f>
        <v>13.717244881622335</v>
      </c>
      <c r="P185" s="148">
        <f>O185*Input!N185/100</f>
        <v>1.6327483230053688E-2</v>
      </c>
      <c r="Q185" s="155">
        <f t="shared" si="573"/>
        <v>10.234425155664951</v>
      </c>
      <c r="R185" s="156">
        <f>Q185*Input!N185/100</f>
        <v>1.2181921846582646E-2</v>
      </c>
      <c r="S185" s="154">
        <f>Input!S185*$G$6/0.000000000155125</f>
        <v>1.0000522252790516</v>
      </c>
      <c r="T185" s="148">
        <f>S185*Input!T185/100</f>
        <v>2.7508920967136597E-3</v>
      </c>
      <c r="U185" s="154">
        <f>S185</f>
        <v>1.0000522252790516</v>
      </c>
      <c r="V185" s="148">
        <f>U185*Input!T185/100</f>
        <v>2.7508920967136597E-3</v>
      </c>
      <c r="W185" s="157">
        <v>0</v>
      </c>
      <c r="X185" s="152">
        <f>((($L$4*0.000000001*Input!G185/Input!W185*(232/229))-(W185*0.000000001))/Input!F185)*1000000000</f>
        <v>0.8140749729120258</v>
      </c>
      <c r="Y185" s="152">
        <f>X185*Input!X185/100</f>
        <v>7.9716944381550664E-2</v>
      </c>
      <c r="Z185" s="152">
        <f t="shared" si="574"/>
        <v>1.9877381531072035E-4</v>
      </c>
      <c r="AA185" s="152">
        <f>Z185*Input!X185/100</f>
        <v>1.9464596882215784E-5</v>
      </c>
      <c r="AB185" s="153">
        <v>0</v>
      </c>
      <c r="AC185" s="153">
        <v>0.9</v>
      </c>
      <c r="AD185" s="152">
        <f>(((Input!G185*$L$4*0.000000001*Input!U185*(230/229))-((AB185*0.000000000000001)+(Input!G185*AC185*0.000000000000001)))/Input!F185)*1000000000000</f>
        <v>223.65292180128247</v>
      </c>
      <c r="AE185" s="152">
        <f>AD185*Input!V185/100</f>
        <v>2.4017448201965137</v>
      </c>
      <c r="AF185" s="152">
        <f t="shared" si="575"/>
        <v>10.196006524420147</v>
      </c>
      <c r="AG185" s="152">
        <f>AF185*Input!V185/100</f>
        <v>0.10949200063871252</v>
      </c>
      <c r="AH185" s="148">
        <f t="shared" si="576"/>
        <v>51294.515369048473</v>
      </c>
      <c r="AI185" s="157">
        <f t="shared" si="577"/>
        <v>5053.0438934367421</v>
      </c>
      <c r="AJ185" s="154">
        <f t="shared" si="578"/>
        <v>5.2225279051576479E-2</v>
      </c>
      <c r="AK185" s="157">
        <f t="shared" si="579"/>
        <v>2.7508920967136596</v>
      </c>
      <c r="AL185" s="157">
        <f t="shared" si="580"/>
        <v>0.99624613687037045</v>
      </c>
      <c r="AM185" s="157">
        <f t="shared" si="581"/>
        <v>1.0763920691945207E-2</v>
      </c>
      <c r="AN185" s="148">
        <f>AF185/Q185</f>
        <v>0.99624613687037045</v>
      </c>
      <c r="AO185" s="152">
        <f t="shared" si="582"/>
        <v>1.0763920691945207E-2</v>
      </c>
      <c r="AP185" s="148">
        <f t="shared" si="583"/>
        <v>607.73749999999995</v>
      </c>
      <c r="AQ185" s="148" t="e">
        <f t="shared" si="584"/>
        <v>#VALUE!</v>
      </c>
      <c r="AR185" s="148" t="e">
        <f t="shared" si="585"/>
        <v>#VALUE!</v>
      </c>
      <c r="AS185" s="156">
        <f t="shared" si="586"/>
        <v>1.9422079138533269E-5</v>
      </c>
      <c r="AT185" s="156">
        <f t="shared" si="587"/>
        <v>1.9020154523399934E-6</v>
      </c>
      <c r="AU185" s="148">
        <v>0.75</v>
      </c>
      <c r="AV185" s="148">
        <f t="shared" si="588"/>
        <v>0.375</v>
      </c>
      <c r="AW185" s="148">
        <f t="shared" si="589"/>
        <v>607.73590000000002</v>
      </c>
      <c r="AX185" s="158">
        <f t="shared" si="590"/>
        <v>275.89014184640001</v>
      </c>
      <c r="AY185" s="158">
        <f t="shared" si="591"/>
        <v>326.45338216818283</v>
      </c>
      <c r="AZ185" s="148" t="str">
        <f>Input!B185</f>
        <v>Hu1-13</v>
      </c>
      <c r="BA185" s="159">
        <f>Input!E185</f>
        <v>0</v>
      </c>
      <c r="BB185" s="148">
        <f t="shared" si="592"/>
        <v>0.29096722293196747</v>
      </c>
      <c r="BC185" s="154">
        <f t="shared" si="593"/>
        <v>15.328634602875677</v>
      </c>
      <c r="BD185" s="148">
        <f t="shared" si="594"/>
        <v>607677.9</v>
      </c>
      <c r="BE185" s="160">
        <f t="shared" si="595"/>
        <v>163226.69108409141</v>
      </c>
      <c r="BF185" s="161">
        <f t="shared" si="596"/>
        <v>53.716323516215326</v>
      </c>
      <c r="BG185" s="162"/>
      <c r="BH185" s="162"/>
      <c r="BI185" s="162"/>
      <c r="BJ185" s="162"/>
      <c r="BK185" s="162"/>
      <c r="BL185" s="162"/>
      <c r="BM185" s="166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2"/>
      <c r="DC185" s="162"/>
      <c r="DD185" s="162"/>
      <c r="DE185" s="162"/>
    </row>
    <row r="186" spans="1:109" ht="15" customHeight="1" x14ac:dyDescent="0.2">
      <c r="A186" s="9">
        <f>Input!A186</f>
        <v>10769</v>
      </c>
      <c r="B186" s="9" t="str">
        <f>Input!B186</f>
        <v>KMS - 6</v>
      </c>
      <c r="C186" s="9">
        <f>Input!O186</f>
        <v>6.3635720305295421E-2</v>
      </c>
      <c r="D186" s="9">
        <f>C186*Input!P186/100</f>
        <v>8.9572310295634697E-4</v>
      </c>
      <c r="E186" s="11">
        <f>Input!M186</f>
        <v>9.3181595009309795E-2</v>
      </c>
      <c r="F186" s="12">
        <f>E186*Input!N186/100</f>
        <v>2.5424825330387505E-4</v>
      </c>
      <c r="G186" s="13">
        <f t="shared" ref="G186:G191" si="597">E186*137.88</f>
        <v>12.847878319883634</v>
      </c>
      <c r="H186" s="12">
        <f>G186*Input!L186/100</f>
        <v>1.6651192830948885E-2</v>
      </c>
      <c r="I186" s="9">
        <v>0.3</v>
      </c>
      <c r="J186" s="21">
        <f>(((C186*$G$4*0.000000001*Input!G186*(234/233))-(I186*0.000000000000001))/Input!F186)*1000000000000</f>
        <v>4.1362953817215296</v>
      </c>
      <c r="K186" s="9">
        <f>J186*Input!P186/100</f>
        <v>5.8221629554671799E-2</v>
      </c>
      <c r="L186" s="14">
        <f t="shared" ref="L186:L191" si="598">(J186/234)*602200000000*0.0000028263/(365.2425*24*60)</f>
        <v>5.7201958492890413E-2</v>
      </c>
      <c r="M186" s="22">
        <f>L186*Input!P186/100</f>
        <v>8.0516281595650126E-4</v>
      </c>
      <c r="N186" s="9">
        <v>5.0000000000000001E-3</v>
      </c>
      <c r="O186" s="21">
        <f>(((G186*$D$4*0.000000001*Input!G186*(238/236))-(N186*0.000000001))/Input!F186)*1000000</f>
        <v>8.4160656106419263E-2</v>
      </c>
      <c r="P186" s="9">
        <f>O186*Input!N186/100</f>
        <v>2.2963440162005545E-4</v>
      </c>
      <c r="Q186" s="23">
        <f t="shared" ref="Q186:Q191" si="599">(O186/238.05)*602200000000000000*0.00000000015512/(365.2425*24*60)</f>
        <v>6.2792196494704147E-2</v>
      </c>
      <c r="R186" s="24">
        <f>Q186*Input!N186/100</f>
        <v>1.7133003870879423E-4</v>
      </c>
      <c r="S186" s="65">
        <f>Input!S186*$G$6/0.000000000155125</f>
        <v>0.91248437790506598</v>
      </c>
      <c r="T186" s="9">
        <f>S186*Input!T186/100</f>
        <v>4.4392122749338341E-3</v>
      </c>
      <c r="U186" s="9">
        <f>S186*1/((U185+U187)/2)</f>
        <v>0.91125397616498072</v>
      </c>
      <c r="V186" s="9">
        <f>U186*Input!T186/100</f>
        <v>4.4332264031315934E-3</v>
      </c>
      <c r="W186" s="3">
        <v>3.0000000000000001E-3</v>
      </c>
      <c r="X186" s="21">
        <f>((($L$4*0.000000001*Input!G186/Input!W186*(232/229))-(W186*0.000000001))/Input!F186)*1000000000</f>
        <v>16.974303442884437</v>
      </c>
      <c r="Y186" s="21">
        <f>X186*Input!X186/100</f>
        <v>3.8114723052330129E-2</v>
      </c>
      <c r="Z186" s="21">
        <f t="shared" ref="Z186:Z191" si="600">(X186/232)*6.022E+23*0.000000001*0.000000000049475/(365.2425*24*60)</f>
        <v>4.1446392161089782E-3</v>
      </c>
      <c r="AA186" s="21">
        <f>Z186*Input!X186/100</f>
        <v>9.3065247952805695E-6</v>
      </c>
      <c r="AB186" s="14">
        <v>0.05</v>
      </c>
      <c r="AC186" s="14">
        <v>0.9</v>
      </c>
      <c r="AD186" s="21">
        <f>(((Input!G186*$L$4*0.000000001*Input!U186*(230/229))-((AB186*0.000000000000001)+(Input!G186*AC186*0.000000000000001)))/Input!F186)*1000000000000</f>
        <v>0.12164762715412523</v>
      </c>
      <c r="AE186" s="21">
        <f>AD186*Input!V186/100</f>
        <v>5.7572159492433727E-3</v>
      </c>
      <c r="AF186" s="191">
        <f t="shared" ref="AF186:AF191" si="601">(AD186/230)*602200000000*$D$6/(365.2425*24*60)</f>
        <v>5.5457357326443744E-3</v>
      </c>
      <c r="AG186" s="21">
        <f>AF186*Input!V186/100</f>
        <v>2.624629757045479E-4</v>
      </c>
      <c r="AH186" s="9">
        <f t="shared" ref="AH186:AH191" si="602">AF186/Z186</f>
        <v>1.3380502966554366</v>
      </c>
      <c r="AI186" s="3">
        <f t="shared" ref="AI186:AI191" si="603">AH186*SQRT((AG186/AF186)^2+(AA186/Z186)^2)</f>
        <v>6.3397126677248949E-2</v>
      </c>
      <c r="AJ186" s="22">
        <f t="shared" ref="AJ186:AJ191" si="604">(U186-1)*1000</f>
        <v>-88.746023835019287</v>
      </c>
      <c r="AK186" s="3">
        <f t="shared" ref="AK186:AK191" si="605">V186*1000</f>
        <v>4.4332264031315933</v>
      </c>
      <c r="AL186" s="3">
        <f t="shared" ref="AL186:AL191" si="606">AF186/Q186</f>
        <v>8.8318868302562054E-2</v>
      </c>
      <c r="AM186" s="3">
        <f t="shared" ref="AM186:AM191" si="607">AL186*SQRT((R186/Q186)^2+(AG186/AF186)^2)</f>
        <v>4.1868069409272011E-3</v>
      </c>
      <c r="AN186" s="9">
        <f>AL186*1/((AN185+AN187)/2)</f>
        <v>8.8673076920225372E-2</v>
      </c>
      <c r="AO186" s="21">
        <f t="shared" ref="AO186:AO191" si="608">AN186*SQRT((R186/Q186)^2+(AG186/AF186)^2)</f>
        <v>4.2035984049424392E-3</v>
      </c>
      <c r="AP186" s="58">
        <f t="shared" ref="AP186:AP191" si="609">ThU_Alter_Kombi(AN186,U186)</f>
        <v>11.197100000000001</v>
      </c>
      <c r="AQ186" s="58">
        <f t="shared" ref="AQ186:AQ191" si="610">Montealter(AN186,AO186,U186,V186)</f>
        <v>0.56510000000000005</v>
      </c>
      <c r="AR186" s="58">
        <f t="shared" ref="AR186:AR191" si="611">(AQ186/AP186)*100</f>
        <v>5.0468424860008394</v>
      </c>
      <c r="AS186" s="67">
        <f t="shared" ref="AS186:AS191" si="612">Z186/Q186</f>
        <v>6.600564158411841E-2</v>
      </c>
      <c r="AT186" s="67">
        <f t="shared" ref="AT186:AT191" si="613">AS186*SQRT((Y186/X186)^2+(P186/O186)^2)</f>
        <v>2.3324222409211581E-4</v>
      </c>
      <c r="AU186" s="58">
        <v>0.75</v>
      </c>
      <c r="AV186" s="58">
        <f t="shared" ref="AV186:AV191" si="614">AU186/2</f>
        <v>0.375</v>
      </c>
      <c r="AW186" s="58">
        <f t="shared" ref="AW186:AW191" si="615">marincorr_age(AN186,U186,AS186,AU186)</f>
        <v>5.0834999999999999</v>
      </c>
      <c r="AX186" s="57">
        <f t="shared" ref="AX186:AX191" si="616">marincorr_age_error(AN186, AO186, U186, V186, AS186, AT186, AU186, AV186)</f>
        <v>2.9280392515</v>
      </c>
      <c r="AY186" s="47">
        <f t="shared" ref="AY186:AY191" si="617">SQRT(((AU186*EXP(-0.0000091577*AW186*1000))/(0.0000091577*(EXP(-0.0000091577*AW186*1000)+(AJ186/1000)*EXP(-(0.0000091577-0.0000028263)*AW186*1000)-AS186*AU186*EXP(-0.0000091577*AW186*1000))))^2*AT186^2+((AS186*EXP(-0.0000091577*AW186*1000))/(0.0000091577*(EXP(-0.0000091577*AW186*1000)+(AJ186/1000)*EXP(-(0.0000091577-0.0000028263)*AW186*1000)-AS186*AU186*EXP(-0.0000091577*AW186*1000))))^2*AV186^2+((0.0000091577/(0.0000091577-0.0000028263))*(EXP(-(0.0000091577-0.0000028263)*AW186*1000)-1)/(0.0000091577*(EXP(-0.0000091577*AW186*1000)+(AJ186/1000)*EXP(-(0.0000091577-0.0000028263)*AW186*1000)-AS186*AU186*EXP(-0.0000091577*AW186*1000))))^2*T186^2+(1/(0.0000091577*(EXP(-0.0000091577*AW186*1000)+(AJ186/1000)*EXP(-(0.0000091577-0.0000028263)*AW186*1000)-AS186*AU186*EXP(-0.0000091577*AW186*1000))))^2*AO186^2)/1000</f>
        <v>3.1907000474324034</v>
      </c>
      <c r="AZ186" s="9" t="str">
        <f>Input!B186</f>
        <v>KMS - 6</v>
      </c>
      <c r="BA186" s="48">
        <f>Input!E186</f>
        <v>0</v>
      </c>
      <c r="BB186" s="58">
        <f t="shared" ref="BB186:BB191" si="618">((U186-1)*EXP(0.0000028263*AW186*1000))*1000</f>
        <v>-90.030285703687198</v>
      </c>
      <c r="BC186" s="22">
        <f t="shared" ref="BC186:BC191" si="619">SQRT((EXP(0.0000028263*AW186*1000)*V186)^2+((U186-1)*0.0000028263*EXP(0.0000028263*AW186*1000)*AY186*1000)^2)*1000</f>
        <v>4.5700748205376556</v>
      </c>
      <c r="BD186" s="9">
        <f t="shared" ref="BD186:BD191" si="620">AW186*1000-58</f>
        <v>5025.5</v>
      </c>
      <c r="BE186" s="49">
        <f t="shared" ref="BE186:BE191" si="621">AY186/2*1000</f>
        <v>1595.3500237162018</v>
      </c>
      <c r="BF186" s="89">
        <f t="shared" ref="BF186:BF191" si="622">AY186/AW186*100</f>
        <v>62.765811890083668</v>
      </c>
      <c r="BG186" s="85"/>
      <c r="BH186" s="85"/>
      <c r="BI186" s="85"/>
      <c r="BJ186" s="85"/>
      <c r="BK186" s="85"/>
      <c r="BL186" s="85"/>
      <c r="BM186" s="90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</row>
    <row r="187" spans="1:109" s="165" customFormat="1" ht="15" customHeight="1" x14ac:dyDescent="0.2">
      <c r="A187" s="148">
        <f>Input!A187</f>
        <v>10368</v>
      </c>
      <c r="B187" s="148" t="str">
        <f>Input!B187</f>
        <v>Hu1-13</v>
      </c>
      <c r="C187" s="148">
        <f>Input!O187</f>
        <v>2.2967479126543906</v>
      </c>
      <c r="D187" s="148">
        <f>C187*Input!P187/100</f>
        <v>0.23025750334748918</v>
      </c>
      <c r="E187" s="149">
        <f>Input!M187</f>
        <v>3.0160520161915607</v>
      </c>
      <c r="F187" s="150">
        <f>E187*Input!N187/100</f>
        <v>3.4070438425511545E-3</v>
      </c>
      <c r="G187" s="151">
        <f t="shared" si="597"/>
        <v>415.8532519924924</v>
      </c>
      <c r="H187" s="150">
        <f>G187*Input!L187/100</f>
        <v>0.10278027815616024</v>
      </c>
      <c r="I187" s="148">
        <v>0</v>
      </c>
      <c r="J187" s="152">
        <f>(((C187*$G$4*0.000000001*Input!G187*(234/233))-(I187*0.000000000000001))/Input!F187)*1000000000000</f>
        <v>752.36600881101469</v>
      </c>
      <c r="K187" s="148">
        <f>J187*Input!P187/100</f>
        <v>75.427485026915846</v>
      </c>
      <c r="L187" s="153">
        <f t="shared" si="598"/>
        <v>10.40467501369724</v>
      </c>
      <c r="M187" s="154">
        <f>L187*Input!P187/100</f>
        <v>1.0431072903543492</v>
      </c>
      <c r="N187" s="148">
        <v>0</v>
      </c>
      <c r="O187" s="152">
        <f>(((G187*$D$4*0.000000001*Input!G187*(238/236))-(N187*0.000000001))/Input!F187)*1000000</f>
        <v>13.722492217861824</v>
      </c>
      <c r="P187" s="148">
        <f>O187*Input!N187/100</f>
        <v>1.5501434446199815E-2</v>
      </c>
      <c r="Q187" s="155">
        <f t="shared" si="599"/>
        <v>10.238340188929511</v>
      </c>
      <c r="R187" s="156">
        <f>Q187*Input!N187/100</f>
        <v>1.1565607526452155E-2</v>
      </c>
      <c r="S187" s="154">
        <f>Input!S187*$G$6/0.000000000155125</f>
        <v>1.0026482331491537</v>
      </c>
      <c r="T187" s="148">
        <f>S187*Input!T187/100</f>
        <v>2.5265373954149527E-3</v>
      </c>
      <c r="U187" s="154">
        <f>S187</f>
        <v>1.0026482331491537</v>
      </c>
      <c r="V187" s="148">
        <f>U187*Input!T187/100</f>
        <v>2.5265373954149527E-3</v>
      </c>
      <c r="W187" s="157">
        <v>0</v>
      </c>
      <c r="X187" s="152">
        <f>((($L$4*0.000000001*Input!G187/Input!W187*(232/229))-(W187*0.000000001))/Input!F187)*1000000000</f>
        <v>0.95920697750610839</v>
      </c>
      <c r="Y187" s="152">
        <f>X187*Input!X187/100</f>
        <v>4.8581769511559722E-2</v>
      </c>
      <c r="Z187" s="152">
        <f t="shared" si="600"/>
        <v>2.3421089817996164E-4</v>
      </c>
      <c r="AA187" s="152">
        <f>Z187*Input!X187/100</f>
        <v>1.1862278047703025E-5</v>
      </c>
      <c r="AB187" s="153">
        <v>0</v>
      </c>
      <c r="AC187" s="153">
        <v>0.9</v>
      </c>
      <c r="AD187" s="152">
        <f>(((Input!G187*$L$4*0.000000001*Input!U187*(230/229))-((AB187*0.000000000000001)+(Input!G187*AC187*0.000000000000001)))/Input!F187)*1000000000000</f>
        <v>223.63037152162019</v>
      </c>
      <c r="AE187" s="152">
        <f>AD187*Input!V187/100</f>
        <v>1.9612056284954338</v>
      </c>
      <c r="AF187" s="152">
        <f t="shared" si="601"/>
        <v>10.194978490461491</v>
      </c>
      <c r="AG187" s="152">
        <f>AF187*Input!V187/100</f>
        <v>8.9408469260401552E-2</v>
      </c>
      <c r="AH187" s="148">
        <f t="shared" si="602"/>
        <v>43529.052532081281</v>
      </c>
      <c r="AI187" s="157">
        <f t="shared" si="603"/>
        <v>2237.4588778017905</v>
      </c>
      <c r="AJ187" s="154">
        <f t="shared" si="604"/>
        <v>2.6482331491537447</v>
      </c>
      <c r="AK187" s="157">
        <f t="shared" si="605"/>
        <v>2.5265373954149526</v>
      </c>
      <c r="AL187" s="157">
        <f t="shared" si="606"/>
        <v>0.99576477264206298</v>
      </c>
      <c r="AM187" s="157">
        <f t="shared" si="607"/>
        <v>8.8048589184331703E-3</v>
      </c>
      <c r="AN187" s="148">
        <f>AF187/Q187</f>
        <v>0.99576477264206298</v>
      </c>
      <c r="AO187" s="152">
        <f t="shared" si="608"/>
        <v>8.8048589184331703E-3</v>
      </c>
      <c r="AP187" s="148">
        <f t="shared" si="609"/>
        <v>528.19460000000004</v>
      </c>
      <c r="AQ187" s="148" t="e">
        <f t="shared" si="610"/>
        <v>#VALUE!</v>
      </c>
      <c r="AR187" s="148" t="e">
        <f t="shared" si="611"/>
        <v>#VALUE!</v>
      </c>
      <c r="AS187" s="156">
        <f t="shared" si="612"/>
        <v>2.2875865995662916E-5</v>
      </c>
      <c r="AT187" s="156">
        <f t="shared" si="613"/>
        <v>1.1589015358141325E-6</v>
      </c>
      <c r="AU187" s="148">
        <v>0.75</v>
      </c>
      <c r="AV187" s="148">
        <f t="shared" si="614"/>
        <v>0.375</v>
      </c>
      <c r="AW187" s="148">
        <f t="shared" si="615"/>
        <v>528.19269999999995</v>
      </c>
      <c r="AX187" s="158">
        <f t="shared" si="616"/>
        <v>237.51275766040001</v>
      </c>
      <c r="AY187" s="158">
        <f t="shared" si="617"/>
        <v>129.0741316094053</v>
      </c>
      <c r="AZ187" s="148" t="str">
        <f>Input!B187</f>
        <v>Hu1-13</v>
      </c>
      <c r="BA187" s="159">
        <f>Input!E187</f>
        <v>0</v>
      </c>
      <c r="BB187" s="148">
        <f t="shared" si="618"/>
        <v>11.783776463316807</v>
      </c>
      <c r="BC187" s="154">
        <f t="shared" si="619"/>
        <v>12.036106750280405</v>
      </c>
      <c r="BD187" s="148">
        <f t="shared" si="620"/>
        <v>528134.69999999995</v>
      </c>
      <c r="BE187" s="160">
        <f t="shared" si="621"/>
        <v>64537.065804702652</v>
      </c>
      <c r="BF187" s="161">
        <f t="shared" si="622"/>
        <v>24.436939702007489</v>
      </c>
      <c r="BG187" s="162"/>
      <c r="BH187" s="162"/>
      <c r="BI187" s="162"/>
      <c r="BJ187" s="162"/>
      <c r="BK187" s="162"/>
      <c r="BL187" s="162"/>
      <c r="BM187" s="166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2"/>
      <c r="DC187" s="162"/>
      <c r="DD187" s="162"/>
      <c r="DE187" s="162"/>
    </row>
    <row r="188" spans="1:109" ht="15" customHeight="1" x14ac:dyDescent="0.2">
      <c r="A188" s="9">
        <f>Input!A188</f>
        <v>10770</v>
      </c>
      <c r="B188" s="9" t="str">
        <f>Input!B188</f>
        <v>KMS - 7</v>
      </c>
      <c r="C188" s="9">
        <f>Input!O188</f>
        <v>4.4168596303700861E-2</v>
      </c>
      <c r="D188" s="9">
        <f>C188*Input!P188/100</f>
        <v>6.6782388037581631E-4</v>
      </c>
      <c r="E188" s="11">
        <f>Input!M188</f>
        <v>5.9914838986327899E-2</v>
      </c>
      <c r="F188" s="12">
        <f>E188*Input!N188/100</f>
        <v>3.0240640754049215E-4</v>
      </c>
      <c r="G188" s="13">
        <f t="shared" si="597"/>
        <v>8.2610579994348896</v>
      </c>
      <c r="H188" s="12">
        <f>G188*Input!L188/100</f>
        <v>1.8059932076404894E-2</v>
      </c>
      <c r="I188" s="9">
        <v>0.3</v>
      </c>
      <c r="J188" s="21">
        <f>(((C188*$G$4*0.000000001*Input!G188*(234/233))-(I188*0.000000000000001))/Input!F188)*1000000000000</f>
        <v>4.0016706085220299</v>
      </c>
      <c r="K188" s="9">
        <f>J188*Input!P188/100</f>
        <v>6.0504779807664305E-2</v>
      </c>
      <c r="L188" s="14">
        <f t="shared" si="598"/>
        <v>5.534019573709141E-2</v>
      </c>
      <c r="M188" s="22">
        <f>L188*Input!P188/100</f>
        <v>8.3673712435377852E-4</v>
      </c>
      <c r="N188" s="9">
        <v>5.0000000000000001E-3</v>
      </c>
      <c r="O188" s="21">
        <f>(((G188*$D$4*0.000000001*Input!G188*(238/236))-(N188*0.000000001))/Input!F188)*1000000</f>
        <v>7.5425145960056186E-2</v>
      </c>
      <c r="P188" s="9">
        <f>O188*Input!N188/100</f>
        <v>3.8069112450093881E-4</v>
      </c>
      <c r="Q188" s="23">
        <f t="shared" si="599"/>
        <v>5.6274639539131963E-2</v>
      </c>
      <c r="R188" s="24">
        <f>Q188*Input!N188/100</f>
        <v>2.8403333575758026E-4</v>
      </c>
      <c r="S188" s="65">
        <f>Input!S188*$G$6/0.000000000155125</f>
        <v>0.99045418845678956</v>
      </c>
      <c r="T188" s="9">
        <f>S188*Input!T188/100</f>
        <v>6.1412745322553608E-3</v>
      </c>
      <c r="U188" s="9">
        <f>S188*1/((U187+U189)/2)</f>
        <v>0.9881799697171304</v>
      </c>
      <c r="V188" s="9">
        <f>U188*Input!T188/100</f>
        <v>6.127173323144006E-3</v>
      </c>
      <c r="W188" s="3">
        <v>3.0000000000000001E-3</v>
      </c>
      <c r="X188" s="21">
        <f>((($L$4*0.000000001*Input!G188/Input!W188*(232/229))-(W188*0.000000001))/Input!F188)*1000000000</f>
        <v>48.739204199373127</v>
      </c>
      <c r="Y188" s="21">
        <f>X188*Input!X188/100</f>
        <v>0.15315505730202578</v>
      </c>
      <c r="Z188" s="21">
        <f t="shared" si="600"/>
        <v>1.1900719093798546E-2</v>
      </c>
      <c r="AA188" s="21">
        <f>Z188*Input!X188/100</f>
        <v>3.7396082777434252E-5</v>
      </c>
      <c r="AB188" s="14">
        <v>0.05</v>
      </c>
      <c r="AC188" s="14">
        <v>0.9</v>
      </c>
      <c r="AD188" s="21">
        <f>(((Input!G188*$L$4*0.000000001*Input!U188*(230/229))-((AB188*0.000000000000001)+(Input!G188*AC188*0.000000000000001)))/Input!F188)*1000000000000</f>
        <v>0.25984179406024999</v>
      </c>
      <c r="AE188" s="21">
        <f>AD188*Input!V188/100</f>
        <v>6.6602267943638516E-3</v>
      </c>
      <c r="AF188" s="191">
        <f t="shared" si="601"/>
        <v>1.1845803784800603E-2</v>
      </c>
      <c r="AG188" s="21">
        <f>AF188*Input!V188/100</f>
        <v>3.0362990701184896E-4</v>
      </c>
      <c r="AH188" s="9">
        <f t="shared" si="602"/>
        <v>0.99538554699383175</v>
      </c>
      <c r="AI188" s="3">
        <f t="shared" si="603"/>
        <v>2.5704590170420979E-2</v>
      </c>
      <c r="AJ188" s="22">
        <f t="shared" si="604"/>
        <v>-11.820030282869599</v>
      </c>
      <c r="AK188" s="3">
        <f t="shared" si="605"/>
        <v>6.1271733231440058</v>
      </c>
      <c r="AL188" s="3">
        <f t="shared" si="606"/>
        <v>0.21049986071547078</v>
      </c>
      <c r="AM188" s="3">
        <f t="shared" si="607"/>
        <v>5.4991123733142645E-3</v>
      </c>
      <c r="AN188" s="9">
        <f>AL188*1/((AN187+AN189)/2)</f>
        <v>0.21153242946643827</v>
      </c>
      <c r="AO188" s="21">
        <f t="shared" si="608"/>
        <v>5.526087268097773E-3</v>
      </c>
      <c r="AP188" s="58">
        <f t="shared" si="609"/>
        <v>26.316400000000002</v>
      </c>
      <c r="AQ188" s="58">
        <f t="shared" si="610"/>
        <v>0.82369999999999999</v>
      </c>
      <c r="AR188" s="58">
        <f t="shared" si="611"/>
        <v>3.1299873842926837</v>
      </c>
      <c r="AS188" s="67">
        <f t="shared" si="612"/>
        <v>0.21147570542007801</v>
      </c>
      <c r="AT188" s="67">
        <f t="shared" si="613"/>
        <v>1.2573334169782096E-3</v>
      </c>
      <c r="AU188" s="58">
        <v>0.75</v>
      </c>
      <c r="AV188" s="58">
        <f t="shared" si="614"/>
        <v>0.375</v>
      </c>
      <c r="AW188" s="58">
        <f t="shared" si="615"/>
        <v>7.1999000000000004</v>
      </c>
      <c r="AX188" s="57">
        <f t="shared" si="616"/>
        <v>8.0249642337000004</v>
      </c>
      <c r="AY188" s="47">
        <f t="shared" si="617"/>
        <v>10.47162875064322</v>
      </c>
      <c r="AZ188" s="9" t="str">
        <f>Input!B188</f>
        <v>KMS - 7</v>
      </c>
      <c r="BA188" s="48">
        <f>Input!E188</f>
        <v>0</v>
      </c>
      <c r="BB188" s="58">
        <f t="shared" si="618"/>
        <v>-12.06302092647541</v>
      </c>
      <c r="BC188" s="22">
        <f t="shared" si="619"/>
        <v>6.2633163563008312</v>
      </c>
      <c r="BD188" s="9">
        <f t="shared" si="620"/>
        <v>7141.9000000000005</v>
      </c>
      <c r="BE188" s="49">
        <f t="shared" si="621"/>
        <v>5235.81437532161</v>
      </c>
      <c r="BF188" s="89">
        <f t="shared" si="622"/>
        <v>145.44130822154779</v>
      </c>
      <c r="BG188" s="85"/>
      <c r="BH188" s="85"/>
      <c r="BI188" s="85"/>
      <c r="BJ188" s="85"/>
      <c r="BK188" s="85"/>
      <c r="BL188" s="85"/>
      <c r="BM188" s="90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</row>
    <row r="189" spans="1:109" s="165" customFormat="1" ht="15" customHeight="1" x14ac:dyDescent="0.2">
      <c r="A189" s="148">
        <f>Input!A189</f>
        <v>10368</v>
      </c>
      <c r="B189" s="148" t="str">
        <f>Input!B189</f>
        <v>Hu1-13</v>
      </c>
      <c r="C189" s="148">
        <f>Input!O189</f>
        <v>2.5190292674276669</v>
      </c>
      <c r="D189" s="148">
        <f>C189*Input!P189/100</f>
        <v>0.24644236888469556</v>
      </c>
      <c r="E189" s="149">
        <f>Input!M189</f>
        <v>3.0100265983933934</v>
      </c>
      <c r="F189" s="150">
        <f>E189*Input!N189/100</f>
        <v>5.1491835200539772E-3</v>
      </c>
      <c r="G189" s="151">
        <f t="shared" si="597"/>
        <v>415.02246738648108</v>
      </c>
      <c r="H189" s="150">
        <f>G189*Input!L189/100</f>
        <v>0.1765151642109544</v>
      </c>
      <c r="I189" s="148">
        <v>0</v>
      </c>
      <c r="J189" s="152">
        <f>(((C189*$G$4*0.000000001*Input!G189*(234/233))-(I189*0.000000000000001))/Input!F189)*1000000000000</f>
        <v>825.18067636875992</v>
      </c>
      <c r="K189" s="148">
        <f>J189*Input!P189/100</f>
        <v>80.729304447445031</v>
      </c>
      <c r="L189" s="153">
        <f t="shared" si="598"/>
        <v>11.411648937686735</v>
      </c>
      <c r="M189" s="154">
        <f>L189*Input!P189/100</f>
        <v>1.1164275990948935</v>
      </c>
      <c r="N189" s="148">
        <v>0</v>
      </c>
      <c r="O189" s="152">
        <f>(((G189*$D$4*0.000000001*Input!G189*(238/236))-(N189*0.000000001))/Input!F189)*1000000</f>
        <v>13.695077654584789</v>
      </c>
      <c r="P189" s="148">
        <f>O189*Input!N189/100</f>
        <v>2.3427855488880666E-2</v>
      </c>
      <c r="Q189" s="155">
        <f t="shared" si="599"/>
        <v>10.217886205753199</v>
      </c>
      <c r="R189" s="156">
        <f>Q189*Input!N189/100</f>
        <v>1.7479503765360054E-2</v>
      </c>
      <c r="S189" s="154">
        <f>Input!S189*$G$6/0.000000000155125</f>
        <v>1.0019546100764789</v>
      </c>
      <c r="T189" s="148">
        <f>S189*Input!T189/100</f>
        <v>2.9690445017440197E-3</v>
      </c>
      <c r="U189" s="154">
        <f>S189</f>
        <v>1.0019546100764789</v>
      </c>
      <c r="V189" s="148">
        <f>U189*Input!T189/100</f>
        <v>2.9690445017440197E-3</v>
      </c>
      <c r="W189" s="157">
        <v>0</v>
      </c>
      <c r="X189" s="152">
        <f>((($L$4*0.000000001*Input!G189/Input!W189*(232/229))-(W189*0.000000001))/Input!F189)*1000000000</f>
        <v>0.91251589798293498</v>
      </c>
      <c r="Y189" s="152">
        <f>X189*Input!X189/100</f>
        <v>5.505448352876461E-2</v>
      </c>
      <c r="Z189" s="152">
        <f t="shared" si="600"/>
        <v>2.2281027252923254E-4</v>
      </c>
      <c r="AA189" s="152">
        <f>Z189*Input!X189/100</f>
        <v>1.3442729607358124E-5</v>
      </c>
      <c r="AB189" s="153">
        <v>0</v>
      </c>
      <c r="AC189" s="153">
        <v>0.9</v>
      </c>
      <c r="AD189" s="152">
        <f>(((Input!G189*$L$4*0.000000001*Input!U189*(230/229))-((AB189*0.000000000000001)+(Input!G189*AC189*0.000000000000001)))/Input!F189)*1000000000000</f>
        <v>222.89396146967957</v>
      </c>
      <c r="AE189" s="152">
        <f>AD189*Input!V189/100</f>
        <v>2.2264835402754657</v>
      </c>
      <c r="AF189" s="152">
        <f t="shared" si="601"/>
        <v>10.16140664336125</v>
      </c>
      <c r="AG189" s="152">
        <f>AF189*Input!V189/100</f>
        <v>0.10150209762666532</v>
      </c>
      <c r="AH189" s="148">
        <f t="shared" si="602"/>
        <v>45605.64702881049</v>
      </c>
      <c r="AI189" s="157">
        <f t="shared" si="603"/>
        <v>2788.9655756197708</v>
      </c>
      <c r="AJ189" s="154">
        <f t="shared" si="604"/>
        <v>1.9546100764789021</v>
      </c>
      <c r="AK189" s="157">
        <f t="shared" si="605"/>
        <v>2.9690445017440199</v>
      </c>
      <c r="AL189" s="157">
        <f t="shared" si="606"/>
        <v>0.99447248077981643</v>
      </c>
      <c r="AM189" s="157">
        <f t="shared" si="607"/>
        <v>1.0078386502322843E-2</v>
      </c>
      <c r="AN189" s="148">
        <f>AF189/Q189</f>
        <v>0.99447248077981643</v>
      </c>
      <c r="AO189" s="152">
        <f t="shared" si="608"/>
        <v>1.0078386502322843E-2</v>
      </c>
      <c r="AP189" s="148">
        <f t="shared" si="609"/>
        <v>523.85400000000004</v>
      </c>
      <c r="AQ189" s="148" t="e">
        <f t="shared" si="610"/>
        <v>#VALUE!</v>
      </c>
      <c r="AR189" s="148" t="e">
        <f t="shared" si="611"/>
        <v>#VALUE!</v>
      </c>
      <c r="AS189" s="156">
        <f t="shared" si="612"/>
        <v>2.1805906627123994E-5</v>
      </c>
      <c r="AT189" s="156">
        <f t="shared" si="613"/>
        <v>1.3161364223101347E-6</v>
      </c>
      <c r="AU189" s="148">
        <v>0.75</v>
      </c>
      <c r="AV189" s="148">
        <f t="shared" si="614"/>
        <v>0.375</v>
      </c>
      <c r="AW189" s="148">
        <f t="shared" si="615"/>
        <v>523.85220000000004</v>
      </c>
      <c r="AX189" s="158">
        <f t="shared" si="616"/>
        <v>236.53044473739999</v>
      </c>
      <c r="AY189" s="158">
        <f t="shared" si="617"/>
        <v>142.94456620753181</v>
      </c>
      <c r="AZ189" s="148" t="str">
        <f>Input!B189</f>
        <v>Hu1-13</v>
      </c>
      <c r="BA189" s="159">
        <f>Input!E189</f>
        <v>0</v>
      </c>
      <c r="BB189" s="148">
        <f t="shared" si="618"/>
        <v>8.5913355141161052</v>
      </c>
      <c r="BC189" s="154">
        <f t="shared" si="619"/>
        <v>13.503895115085534</v>
      </c>
      <c r="BD189" s="148">
        <f t="shared" si="620"/>
        <v>523794.2</v>
      </c>
      <c r="BE189" s="160">
        <f t="shared" si="621"/>
        <v>71472.283103765905</v>
      </c>
      <c r="BF189" s="161">
        <f t="shared" si="622"/>
        <v>27.287194022957586</v>
      </c>
      <c r="BG189" s="162"/>
      <c r="BH189" s="162"/>
      <c r="BI189" s="162"/>
      <c r="BJ189" s="162"/>
      <c r="BK189" s="162"/>
      <c r="BL189" s="162"/>
      <c r="BM189" s="166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2"/>
      <c r="DC189" s="162"/>
      <c r="DD189" s="162"/>
      <c r="DE189" s="162"/>
    </row>
    <row r="190" spans="1:109" ht="15" customHeight="1" x14ac:dyDescent="0.2">
      <c r="A190" s="9">
        <f>Input!A190</f>
        <v>10771</v>
      </c>
      <c r="B190" s="9" t="str">
        <f>Input!B190</f>
        <v>KMS - 8</v>
      </c>
      <c r="C190" s="9">
        <f>Input!O190</f>
        <v>0.1116086258066783</v>
      </c>
      <c r="D190" s="9">
        <f>C190*Input!P190/100</f>
        <v>1.7159813711491547E-3</v>
      </c>
      <c r="E190" s="11">
        <f>Input!M190</f>
        <v>0.18189815130881137</v>
      </c>
      <c r="F190" s="12">
        <f>E190*Input!N190/100</f>
        <v>3.1271843468819546E-4</v>
      </c>
      <c r="G190" s="13">
        <f t="shared" si="597"/>
        <v>25.08011710245891</v>
      </c>
      <c r="H190" s="12">
        <f>G190*Input!L190/100</f>
        <v>2.9547349118924888E-2</v>
      </c>
      <c r="I190" s="9">
        <v>0.3</v>
      </c>
      <c r="J190" s="21">
        <f>(((C190*$G$4*0.000000001*Input!G190*(234/233))-(I190*0.000000000000001))/Input!F190)*1000000000000</f>
        <v>4.8326639667934179</v>
      </c>
      <c r="K190" s="9">
        <f>J190*Input!P190/100</f>
        <v>7.4302154337116399E-2</v>
      </c>
      <c r="L190" s="14">
        <f t="shared" si="598"/>
        <v>6.6832229840304735E-2</v>
      </c>
      <c r="M190" s="22">
        <f>L190*Input!P190/100</f>
        <v>1.0275447849072911E-3</v>
      </c>
      <c r="N190" s="9">
        <v>5.0000000000000001E-3</v>
      </c>
      <c r="O190" s="21">
        <f>(((G190*$D$4*0.000000001*Input!G190*(238/236))-(N190*0.000000001))/Input!F190)*1000000</f>
        <v>0.10943406996243878</v>
      </c>
      <c r="P190" s="9">
        <f>O190*Input!N190/100</f>
        <v>1.8813853144726583E-4</v>
      </c>
      <c r="Q190" s="23">
        <f t="shared" si="599"/>
        <v>8.1648669844109414E-2</v>
      </c>
      <c r="R190" s="24">
        <f>Q190*Input!N190/100</f>
        <v>1.4037000400666695E-4</v>
      </c>
      <c r="S190" s="65">
        <f>Input!S190*$G$6/0.000000000155125</f>
        <v>0.83214325080767804</v>
      </c>
      <c r="T190" s="9">
        <f>S190*Input!T190/100</f>
        <v>3.448360894475924E-3</v>
      </c>
      <c r="U190" s="9">
        <f>S190*1/((U189+U191)/2)</f>
        <v>0.83129454569150729</v>
      </c>
      <c r="V190" s="9">
        <f>U190*Input!T190/100</f>
        <v>3.4448439020221557E-3</v>
      </c>
      <c r="W190" s="3">
        <v>3.0000000000000001E-3</v>
      </c>
      <c r="X190" s="21">
        <f>((($L$4*0.000000001*Input!G190/Input!W190*(232/229))-(W190*0.000000001))/Input!F190)*1000000000</f>
        <v>31.412887229943259</v>
      </c>
      <c r="Y190" s="21">
        <f>X190*Input!X190/100</f>
        <v>0.1011508023954517</v>
      </c>
      <c r="Z190" s="21">
        <f t="shared" si="600"/>
        <v>7.6701282466473779E-3</v>
      </c>
      <c r="AA190" s="21">
        <f>Z190*Input!X190/100</f>
        <v>2.4698131723621339E-5</v>
      </c>
      <c r="AB190" s="14">
        <v>0.05</v>
      </c>
      <c r="AC190" s="14">
        <v>0.9</v>
      </c>
      <c r="AD190" s="21">
        <f>(((Input!G190*$L$4*0.000000001*Input!U190*(230/229))-((AB190*0.000000000000001)+(Input!G190*AC190*0.000000000000001)))/Input!F190)*1000000000000</f>
        <v>0.25324108301075604</v>
      </c>
      <c r="AE190" s="21">
        <f>AD190*Input!V190/100</f>
        <v>4.2295990586402737E-3</v>
      </c>
      <c r="AF190" s="191">
        <f t="shared" si="601"/>
        <v>1.1544887112733828E-2</v>
      </c>
      <c r="AG190" s="21">
        <f>AF190*Input!V190/100</f>
        <v>1.928211768943242E-4</v>
      </c>
      <c r="AH190" s="9">
        <f t="shared" si="602"/>
        <v>1.5051752384688106</v>
      </c>
      <c r="AI190" s="3">
        <f t="shared" si="603"/>
        <v>2.5602188014813829E-2</v>
      </c>
      <c r="AJ190" s="22">
        <f t="shared" si="604"/>
        <v>-168.7054543084927</v>
      </c>
      <c r="AK190" s="3">
        <f t="shared" si="605"/>
        <v>3.4448439020221557</v>
      </c>
      <c r="AL190" s="3">
        <f t="shared" si="606"/>
        <v>0.14139712422475845</v>
      </c>
      <c r="AM190" s="3">
        <f t="shared" si="607"/>
        <v>2.3740742055200974E-3</v>
      </c>
      <c r="AN190" s="9">
        <f>AL190*1/((AN189+AN191)/2)</f>
        <v>0.14186780827511591</v>
      </c>
      <c r="AO190" s="21">
        <f t="shared" si="608"/>
        <v>2.381977045616952E-3</v>
      </c>
      <c r="AP190" s="58">
        <f t="shared" si="609"/>
        <v>20.565200000000001</v>
      </c>
      <c r="AQ190" s="58">
        <f t="shared" si="610"/>
        <v>0.39079999999999998</v>
      </c>
      <c r="AR190" s="58">
        <f t="shared" si="611"/>
        <v>1.9002975901036703</v>
      </c>
      <c r="AS190" s="67">
        <f t="shared" si="612"/>
        <v>9.3940639342831173E-2</v>
      </c>
      <c r="AT190" s="67">
        <f t="shared" si="613"/>
        <v>3.4290649494691822E-4</v>
      </c>
      <c r="AU190" s="58">
        <v>0.75</v>
      </c>
      <c r="AV190" s="58">
        <f t="shared" si="614"/>
        <v>0.375</v>
      </c>
      <c r="AW190" s="58">
        <f t="shared" si="615"/>
        <v>10.800800000000001</v>
      </c>
      <c r="AX190" s="57">
        <f t="shared" si="616"/>
        <v>5.0556626872999999</v>
      </c>
      <c r="AY190" s="47">
        <f t="shared" si="617"/>
        <v>5.1055437604421305</v>
      </c>
      <c r="AZ190" s="9" t="str">
        <f>Input!B190</f>
        <v>KMS - 8</v>
      </c>
      <c r="BA190" s="48">
        <f>Input!E190</f>
        <v>0</v>
      </c>
      <c r="BB190" s="58">
        <f t="shared" si="618"/>
        <v>-173.93481828551077</v>
      </c>
      <c r="BC190" s="22">
        <f t="shared" si="619"/>
        <v>4.3489481393159384</v>
      </c>
      <c r="BD190" s="9">
        <f t="shared" si="620"/>
        <v>10742.800000000001</v>
      </c>
      <c r="BE190" s="49">
        <f t="shared" si="621"/>
        <v>2552.7718802210652</v>
      </c>
      <c r="BF190" s="89">
        <f t="shared" si="622"/>
        <v>47.270051852104757</v>
      </c>
      <c r="BG190" s="85"/>
      <c r="BH190" s="85"/>
      <c r="BI190" s="85"/>
      <c r="BJ190" s="85"/>
      <c r="BK190" s="85"/>
      <c r="BL190" s="85"/>
      <c r="BM190" s="90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</row>
    <row r="191" spans="1:109" s="165" customFormat="1" ht="15" customHeight="1" x14ac:dyDescent="0.2">
      <c r="A191" s="148">
        <f>Input!A191</f>
        <v>10368</v>
      </c>
      <c r="B191" s="148" t="str">
        <f>Input!B191</f>
        <v>Hu1-13</v>
      </c>
      <c r="C191" s="148">
        <f>Input!O191</f>
        <v>2.8328913672298781</v>
      </c>
      <c r="D191" s="148">
        <f>C191*Input!P191/100</f>
        <v>0.39840302339194589</v>
      </c>
      <c r="E191" s="149">
        <f>Input!M191</f>
        <v>3.0139877641524557</v>
      </c>
      <c r="F191" s="150">
        <f>E191*Input!N191/100</f>
        <v>5.3176733283018425E-3</v>
      </c>
      <c r="G191" s="151">
        <f t="shared" si="597"/>
        <v>415.56863292134057</v>
      </c>
      <c r="H191" s="150">
        <f>G191*Input!L191/100</f>
        <v>0.22095473540804048</v>
      </c>
      <c r="I191" s="148">
        <v>0</v>
      </c>
      <c r="J191" s="152">
        <f>(((C191*$G$4*0.000000001*Input!G191*(234/233))-(I191*0.000000000000001))/Input!F191)*1000000000000</f>
        <v>927.99525782290129</v>
      </c>
      <c r="K191" s="148">
        <f>J191*Input!P191/100</f>
        <v>130.5083988347765</v>
      </c>
      <c r="L191" s="153">
        <f t="shared" si="598"/>
        <v>12.833499864192843</v>
      </c>
      <c r="M191" s="154">
        <f>L191*Input!P191/100</f>
        <v>1.8048362904907902</v>
      </c>
      <c r="N191" s="148">
        <v>0</v>
      </c>
      <c r="O191" s="152">
        <f>(((G191*$D$4*0.000000001*Input!G191*(238/236))-(N191*0.000000001))/Input!F191)*1000000</f>
        <v>13.713100243721373</v>
      </c>
      <c r="P191" s="148">
        <f>O191*Input!N191/100</f>
        <v>2.4194453700734416E-2</v>
      </c>
      <c r="Q191" s="155">
        <f t="shared" si="599"/>
        <v>10.231332844726364</v>
      </c>
      <c r="R191" s="156">
        <f>Q191*Input!N191/100</f>
        <v>1.8051462062481004E-2</v>
      </c>
      <c r="S191" s="154">
        <f>Input!S191*$G$6/0.000000000155125</f>
        <v>1.0000872777731875</v>
      </c>
      <c r="T191" s="148">
        <f>S191*Input!T191/100</f>
        <v>3.5553283870215745E-3</v>
      </c>
      <c r="U191" s="154">
        <f>S191</f>
        <v>1.0000872777731875</v>
      </c>
      <c r="V191" s="148">
        <f>U191*Input!T191/100</f>
        <v>3.5553283870215745E-3</v>
      </c>
      <c r="W191" s="157">
        <v>0</v>
      </c>
      <c r="X191" s="152">
        <f>((($L$4*0.000000001*Input!G191/Input!W191*(232/229))-(W191*0.000000001))/Input!F191)*1000000000</f>
        <v>0.93752288468141598</v>
      </c>
      <c r="Y191" s="152">
        <f>X191*Input!X191/100</f>
        <v>7.0519974766816484E-2</v>
      </c>
      <c r="Z191" s="152">
        <f t="shared" si="600"/>
        <v>2.2891626315771327E-4</v>
      </c>
      <c r="AA191" s="152">
        <f>Z191*Input!X191/100</f>
        <v>1.7218960054592743E-5</v>
      </c>
      <c r="AB191" s="153">
        <v>0</v>
      </c>
      <c r="AC191" s="153">
        <v>0.9</v>
      </c>
      <c r="AD191" s="152">
        <f>(((Input!G191*$L$4*0.000000001*Input!U191*(230/229))-((AB191*0.000000000000001)+(Input!G191*AC191*0.000000000000001)))/Input!F191)*1000000000000</f>
        <v>224.1791483835942</v>
      </c>
      <c r="AE191" s="152">
        <f>AD191*Input!V191/100</f>
        <v>2.065764328588255</v>
      </c>
      <c r="AF191" s="152">
        <f t="shared" si="601"/>
        <v>10.219996417435453</v>
      </c>
      <c r="AG191" s="152">
        <f>AF191*Input!V191/100</f>
        <v>9.4175146036833371E-2</v>
      </c>
      <c r="AH191" s="148">
        <f t="shared" si="602"/>
        <v>44645.130391606661</v>
      </c>
      <c r="AI191" s="157">
        <f t="shared" si="603"/>
        <v>3383.2883126053653</v>
      </c>
      <c r="AJ191" s="154">
        <f t="shared" si="604"/>
        <v>8.7277773187510732E-2</v>
      </c>
      <c r="AK191" s="157">
        <f t="shared" si="605"/>
        <v>3.5553283870215746</v>
      </c>
      <c r="AL191" s="157">
        <f t="shared" si="606"/>
        <v>0.99889198919994537</v>
      </c>
      <c r="AM191" s="157">
        <f t="shared" si="607"/>
        <v>9.3717825322864323E-3</v>
      </c>
      <c r="AN191" s="148">
        <f>AF191/Q191</f>
        <v>0.99889198919994537</v>
      </c>
      <c r="AO191" s="152">
        <f t="shared" si="608"/>
        <v>9.3717825322864323E-3</v>
      </c>
      <c r="AP191" s="148">
        <f t="shared" si="609"/>
        <v>731.44190000000003</v>
      </c>
      <c r="AQ191" s="148" t="e">
        <f t="shared" si="610"/>
        <v>#VALUE!</v>
      </c>
      <c r="AR191" s="148" t="e">
        <f t="shared" si="611"/>
        <v>#VALUE!</v>
      </c>
      <c r="AS191" s="156">
        <f t="shared" si="612"/>
        <v>2.2374041254625573E-5</v>
      </c>
      <c r="AT191" s="156">
        <f t="shared" si="613"/>
        <v>1.6834264287787947E-6</v>
      </c>
      <c r="AU191" s="148">
        <v>0.75</v>
      </c>
      <c r="AV191" s="148">
        <f t="shared" si="614"/>
        <v>0.375</v>
      </c>
      <c r="AW191" s="148">
        <f t="shared" si="615"/>
        <v>731.44</v>
      </c>
      <c r="AX191" s="158">
        <f t="shared" si="616"/>
        <v>291.53690086670002</v>
      </c>
      <c r="AY191" s="158">
        <f t="shared" si="617"/>
        <v>943.96923193861301</v>
      </c>
      <c r="AZ191" s="148" t="str">
        <f>Input!B191</f>
        <v>Hu1-13</v>
      </c>
      <c r="BA191" s="159">
        <f>Input!E191</f>
        <v>0</v>
      </c>
      <c r="BB191" s="148">
        <f t="shared" si="618"/>
        <v>0.68977447736376285</v>
      </c>
      <c r="BC191" s="154">
        <f t="shared" si="619"/>
        <v>28.158701957229518</v>
      </c>
      <c r="BD191" s="148">
        <f t="shared" si="620"/>
        <v>731382</v>
      </c>
      <c r="BE191" s="160">
        <f t="shared" si="621"/>
        <v>471984.6159693065</v>
      </c>
      <c r="BF191" s="161">
        <f t="shared" si="622"/>
        <v>129.05627692478026</v>
      </c>
      <c r="BG191" s="162"/>
      <c r="BH191" s="162"/>
      <c r="BI191" s="162"/>
      <c r="BJ191" s="162"/>
      <c r="BK191" s="162"/>
      <c r="BL191" s="162"/>
      <c r="BM191" s="166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2"/>
      <c r="DC191" s="162"/>
      <c r="DD191" s="162"/>
      <c r="DE191" s="162"/>
    </row>
    <row r="192" spans="1:109" s="76" customFormat="1" ht="15" customHeight="1" x14ac:dyDescent="0.2">
      <c r="A192" s="58"/>
      <c r="B192" s="58"/>
      <c r="C192" s="58"/>
      <c r="D192" s="58"/>
      <c r="E192" s="60"/>
      <c r="F192" s="61"/>
      <c r="G192" s="59"/>
      <c r="H192" s="61"/>
      <c r="I192" s="58"/>
      <c r="J192" s="63"/>
      <c r="K192" s="58"/>
      <c r="L192" s="64"/>
      <c r="M192" s="65"/>
      <c r="N192" s="58"/>
      <c r="O192" s="63"/>
      <c r="P192" s="58"/>
      <c r="Q192" s="66"/>
      <c r="R192" s="67"/>
      <c r="S192" s="65"/>
      <c r="T192" s="58"/>
      <c r="U192" s="58"/>
      <c r="V192" s="58"/>
      <c r="W192" s="68"/>
      <c r="X192" s="63"/>
      <c r="Y192" s="63"/>
      <c r="Z192" s="63"/>
      <c r="AA192" s="63"/>
      <c r="AB192" s="64"/>
      <c r="AC192" s="64"/>
      <c r="AD192" s="63"/>
      <c r="AE192" s="63"/>
      <c r="AF192" s="191"/>
      <c r="AG192" s="63"/>
      <c r="AH192" s="58"/>
      <c r="AI192" s="68"/>
      <c r="AJ192" s="65"/>
      <c r="AK192" s="68"/>
      <c r="AL192" s="68"/>
      <c r="AM192" s="68"/>
      <c r="AN192" s="58"/>
      <c r="AO192" s="63"/>
      <c r="AP192" s="58"/>
      <c r="AQ192" s="58"/>
      <c r="AR192" s="58"/>
      <c r="AS192" s="67"/>
      <c r="AT192" s="67"/>
      <c r="AU192" s="58"/>
      <c r="AV192" s="58"/>
      <c r="AW192" s="58"/>
      <c r="AX192" s="57"/>
      <c r="AY192" s="57"/>
      <c r="AZ192" s="58"/>
      <c r="BA192" s="69"/>
      <c r="BB192" s="58"/>
      <c r="BC192" s="65"/>
      <c r="BD192" s="58"/>
      <c r="BE192" s="62"/>
      <c r="BF192" s="74"/>
      <c r="BG192" s="75"/>
      <c r="BH192" s="75"/>
      <c r="BI192" s="75"/>
      <c r="BJ192" s="75"/>
      <c r="BK192" s="75"/>
      <c r="BL192" s="75"/>
      <c r="BM192" s="103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</row>
    <row r="193" spans="1:109" s="165" customFormat="1" ht="15" customHeight="1" x14ac:dyDescent="0.2">
      <c r="A193" s="148">
        <f>Input!A193</f>
        <v>10368</v>
      </c>
      <c r="B193" s="148" t="str">
        <f>Input!B193</f>
        <v>Hu1-13</v>
      </c>
      <c r="C193" s="148">
        <f>Input!O193</f>
        <v>2.2733043715711232</v>
      </c>
      <c r="D193" s="148">
        <f>C193*Input!P193/100</f>
        <v>2.697855101520551E-2</v>
      </c>
      <c r="E193" s="149">
        <f>Input!M193</f>
        <v>3.0139438019392766</v>
      </c>
      <c r="F193" s="150">
        <f>E193*Input!N193/100</f>
        <v>6.3503243460099506E-4</v>
      </c>
      <c r="G193" s="151">
        <f t="shared" ref="G193:G199" si="623">E193*137.88</f>
        <v>415.56257141138747</v>
      </c>
      <c r="H193" s="150">
        <f>G193*Input!L193/100</f>
        <v>2.9730846277332513E-2</v>
      </c>
      <c r="I193" s="148">
        <v>0</v>
      </c>
      <c r="J193" s="152">
        <f>(((C193*$G$4*0.000000001*Input!G193*(234/233))-(I193*0.000000000000001))/Input!F193)*1000000000000</f>
        <v>744.68640090105009</v>
      </c>
      <c r="K193" s="148">
        <f>J193*Input!P193/100</f>
        <v>8.8376023502536096</v>
      </c>
      <c r="L193" s="153">
        <f t="shared" ref="L193:L199" si="624">(J193/234)*602200000000*0.0000028263/(365.2425*24*60)</f>
        <v>10.298471618541106</v>
      </c>
      <c r="M193" s="154">
        <f>L193*Input!P193/100</f>
        <v>0.1222176165294744</v>
      </c>
      <c r="N193" s="148">
        <v>0</v>
      </c>
      <c r="O193" s="152">
        <f>(((G193*$D$4*0.000000001*Input!G193*(238/236))-(N193*0.000000001))/Input!F193)*1000000</f>
        <v>13.712900223587438</v>
      </c>
      <c r="P193" s="148">
        <f>O193*Input!N193/100</f>
        <v>2.8892829417795185E-3</v>
      </c>
      <c r="Q193" s="155">
        <f t="shared" ref="Q193:Q199" si="625">(O193/238.05)*602200000000000000*0.00000000015512/(365.2425*24*60)</f>
        <v>10.231183609868484</v>
      </c>
      <c r="R193" s="156">
        <f>Q193*Input!N193/100</f>
        <v>2.1556916331499274E-3</v>
      </c>
      <c r="S193" s="154">
        <f>Input!S193*$G$6/0.000000000155125</f>
        <v>1.0005638770681355</v>
      </c>
      <c r="T193" s="148">
        <f>S193*Input!T193/100</f>
        <v>2.2451085226740247E-3</v>
      </c>
      <c r="U193" s="154">
        <f>S193</f>
        <v>1.0005638770681355</v>
      </c>
      <c r="V193" s="148">
        <f>U193*Input!T193/100</f>
        <v>2.2451085226740247E-3</v>
      </c>
      <c r="W193" s="157">
        <v>0</v>
      </c>
      <c r="X193" s="152">
        <f>((($L$4*0.000000001*Input!G193/Input!W193*(232/229))-(W193*0.000000001))/Input!F193)*1000000000</f>
        <v>0.93845401337606371</v>
      </c>
      <c r="Y193" s="152">
        <f>X193*Input!X193/100</f>
        <v>6.7842569676623407E-3</v>
      </c>
      <c r="Z193" s="152">
        <f t="shared" ref="Z193:Z199" si="626">(X193/232)*6.022E+23*0.000000001*0.000000000049475/(365.2425*24*60)</f>
        <v>2.2914361814262122E-4</v>
      </c>
      <c r="AA193" s="152">
        <f>Z193*Input!X193/100</f>
        <v>1.6565214339985772E-6</v>
      </c>
      <c r="AB193" s="153">
        <v>0</v>
      </c>
      <c r="AC193" s="153">
        <v>0.9</v>
      </c>
      <c r="AD193" s="152">
        <f>(((Input!G193*$L$4*0.000000001*Input!U193*(230/229))-((AB193*0.000000000000001)+(Input!G193*AC193*0.000000000000001)))/Input!F193)*1000000000000</f>
        <v>225.64869209964306</v>
      </c>
      <c r="AE193" s="152">
        <f>AD193*Input!V193/100</f>
        <v>0.87896748679396208</v>
      </c>
      <c r="AF193" s="152">
        <f t="shared" ref="AF193:AF199" si="627">(AD193/230)*602200000000*$D$6/(365.2425*24*60)</f>
        <v>10.286990745951618</v>
      </c>
      <c r="AG193" s="152">
        <f>AF193*Input!V193/100</f>
        <v>4.0070830096586858E-2</v>
      </c>
      <c r="AH193" s="148">
        <f t="shared" ref="AH193:AH199" si="628">AF193/Z193</f>
        <v>44893.202042174678</v>
      </c>
      <c r="AI193" s="157">
        <f t="shared" ref="AI193:AI199" si="629">AH193*SQRT((AG193/AF193)^2+(AA193/Z193)^2)</f>
        <v>368.65602844276196</v>
      </c>
      <c r="AJ193" s="154">
        <f t="shared" ref="AJ193:AJ199" si="630">(U193-1)*1000</f>
        <v>0.56387706813554317</v>
      </c>
      <c r="AK193" s="157">
        <f t="shared" ref="AK193:AK199" si="631">V193*1000</f>
        <v>2.2451085226740246</v>
      </c>
      <c r="AL193" s="157">
        <f t="shared" ref="AL193:AL199" si="632">AF193/Q193</f>
        <v>1.0054546119208831</v>
      </c>
      <c r="AM193" s="157">
        <f t="shared" ref="AM193:AM199" si="633">AL193*SQRT((R193/Q193)^2+(AG193/AF193)^2)</f>
        <v>3.9222643255657002E-3</v>
      </c>
      <c r="AN193" s="148">
        <f>AF193/Q193</f>
        <v>1.0054546119208831</v>
      </c>
      <c r="AO193" s="152">
        <f t="shared" ref="AO193:AO199" si="634">AN193*SQRT((R193/Q193)^2+(AG193/AF193)^2)</f>
        <v>3.9222643255657002E-3</v>
      </c>
      <c r="AP193" s="148" t="str">
        <f t="shared" ref="AP193:AP199" si="635">ThU_Alter_Kombi(AN193,U193)</f>
        <v>Out of range</v>
      </c>
      <c r="AQ193" s="148" t="e">
        <f t="shared" ref="AQ193:AQ199" si="636">Montealter(AN193,AO193,U193,V193)</f>
        <v>#VALUE!</v>
      </c>
      <c r="AR193" s="148" t="e">
        <f t="shared" ref="AR193:AR199" si="637">(AQ193/AP193)*100</f>
        <v>#VALUE!</v>
      </c>
      <c r="AS193" s="156">
        <f t="shared" ref="AS193:AS199" si="638">Z193/Q193</f>
        <v>2.2396589376189167E-5</v>
      </c>
      <c r="AT193" s="156">
        <f t="shared" ref="AT193:AT199" si="639">AS193*SQRT((Y193/X193)^2+(P193/O193)^2)</f>
        <v>1.6197782408960591E-7</v>
      </c>
      <c r="AU193" s="148">
        <v>0.75</v>
      </c>
      <c r="AV193" s="148">
        <f t="shared" ref="AV193:AV199" si="640">AU193/2</f>
        <v>0.375</v>
      </c>
      <c r="AW193" s="148" t="str">
        <f t="shared" ref="AW193:AW199" si="641">marincorr_age(AN193,U193,AS193,AU193)</f>
        <v>Out of range</v>
      </c>
      <c r="AX193" s="158">
        <f t="shared" ref="AX193:AX199" si="642">marincorr_age_error(AN193, AO193, U193, V193, AS193, AT193, AU193, AV193)</f>
        <v>245.89217301170001</v>
      </c>
      <c r="AY193" s="158" t="e">
        <f t="shared" ref="AY193:AY199" si="643">SQRT(((AU193*EXP(-0.0000091577*AW193*1000))/(0.0000091577*(EXP(-0.0000091577*AW193*1000)+(AJ193/1000)*EXP(-(0.0000091577-0.0000028263)*AW193*1000)-AS193*AU193*EXP(-0.0000091577*AW193*1000))))^2*AT193^2+((AS193*EXP(-0.0000091577*AW193*1000))/(0.0000091577*(EXP(-0.0000091577*AW193*1000)+(AJ193/1000)*EXP(-(0.0000091577-0.0000028263)*AW193*1000)-AS193*AU193*EXP(-0.0000091577*AW193*1000))))^2*AV193^2+((0.0000091577/(0.0000091577-0.0000028263))*(EXP(-(0.0000091577-0.0000028263)*AW193*1000)-1)/(0.0000091577*(EXP(-0.0000091577*AW193*1000)+(AJ193/1000)*EXP(-(0.0000091577-0.0000028263)*AW193*1000)-AS193*AU193*EXP(-0.0000091577*AW193*1000))))^2*T193^2+(1/(0.0000091577*(EXP(-0.0000091577*AW193*1000)+(AJ193/1000)*EXP(-(0.0000091577-0.0000028263)*AW193*1000)-AS193*AU193*EXP(-0.0000091577*AW193*1000))))^2*AO193^2)/1000</f>
        <v>#VALUE!</v>
      </c>
      <c r="AZ193" s="148" t="str">
        <f>Input!B193</f>
        <v>Hu1-13</v>
      </c>
      <c r="BA193" s="159">
        <f>Input!E193</f>
        <v>0</v>
      </c>
      <c r="BB193" s="148" t="e">
        <f t="shared" ref="BB193:BB199" si="644">((U193-1)*EXP(0.0000028263*AW193*1000))*1000</f>
        <v>#VALUE!</v>
      </c>
      <c r="BC193" s="154" t="e">
        <f t="shared" ref="BC193:BC199" si="645">SQRT((EXP(0.0000028263*AW193*1000)*V193)^2+((U193-1)*0.0000028263*EXP(0.0000028263*AW193*1000)*AY193*1000)^2)*1000</f>
        <v>#VALUE!</v>
      </c>
      <c r="BD193" s="148" t="e">
        <f t="shared" ref="BD193:BD199" si="646">AW193*1000-58</f>
        <v>#VALUE!</v>
      </c>
      <c r="BE193" s="160" t="e">
        <f t="shared" ref="BE193:BE199" si="647">AY193/2*1000</f>
        <v>#VALUE!</v>
      </c>
      <c r="BF193" s="161" t="e">
        <f t="shared" ref="BF193:BF199" si="648">AY193/AW193*100</f>
        <v>#VALUE!</v>
      </c>
      <c r="BG193" s="162"/>
      <c r="BH193" s="162"/>
      <c r="BI193" s="162"/>
      <c r="BJ193" s="162"/>
      <c r="BK193" s="162"/>
      <c r="BL193" s="162"/>
      <c r="BM193" s="166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2"/>
      <c r="DC193" s="162"/>
      <c r="DD193" s="162"/>
      <c r="DE193" s="162"/>
    </row>
    <row r="194" spans="1:109" ht="15" customHeight="1" x14ac:dyDescent="0.2">
      <c r="A194" s="9">
        <f>Input!A194</f>
        <v>10795</v>
      </c>
      <c r="B194" s="9" t="str">
        <f>Input!B194</f>
        <v>ARTE CHOROS 4</v>
      </c>
      <c r="C194" s="9">
        <f>Input!O194</f>
        <v>1.0022720756727319</v>
      </c>
      <c r="D194" s="9">
        <f>C194*Input!P194/100</f>
        <v>8.9191044856656177E-3</v>
      </c>
      <c r="E194" s="11">
        <f>Input!M194</f>
        <v>1.1694620917535492</v>
      </c>
      <c r="F194" s="12">
        <f>E194*Input!N194/100</f>
        <v>3.6104486759512832E-4</v>
      </c>
      <c r="G194" s="13">
        <f t="shared" si="623"/>
        <v>161.24543321097937</v>
      </c>
      <c r="H194" s="12">
        <f>G194*Input!L194/100</f>
        <v>8.890321658458003E-2</v>
      </c>
      <c r="I194" s="9">
        <v>0.3</v>
      </c>
      <c r="J194" s="21">
        <f>(((C194*$G$4*0.000000001*Input!G194*(234/233))-(I194*0.000000000000001))/Input!F194)*1000000000000</f>
        <v>44.685041979106799</v>
      </c>
      <c r="K194" s="9">
        <f>J194*Input!P194/100</f>
        <v>0.39764707411457911</v>
      </c>
      <c r="L194" s="14">
        <f t="shared" si="624"/>
        <v>0.61796164941153064</v>
      </c>
      <c r="M194" s="22">
        <f>L194*Input!P194/100</f>
        <v>5.4991699888837465E-3</v>
      </c>
      <c r="N194" s="9">
        <v>5.0000000000000001E-3</v>
      </c>
      <c r="O194" s="21">
        <f>(((G194*$D$4*0.000000001*Input!G194*(238/236))-(N194*0.000000001))/Input!F194)*1000000</f>
        <v>0.72416923773670294</v>
      </c>
      <c r="P194" s="9">
        <f>O194*Input!N194/100</f>
        <v>2.2357080951899047E-4</v>
      </c>
      <c r="Q194" s="23">
        <f t="shared" si="625"/>
        <v>0.5403020743313196</v>
      </c>
      <c r="R194" s="24">
        <f>Q194*Input!N194/100</f>
        <v>1.6680599761538395E-4</v>
      </c>
      <c r="S194" s="65">
        <f>Input!S194*$G$6/0.000000000155125</f>
        <v>1.1356952106002447</v>
      </c>
      <c r="T194" s="9">
        <f>S194*Input!T194/100</f>
        <v>2.2959742388219883E-3</v>
      </c>
      <c r="U194" s="9">
        <f>S194*1/((U193+U195)/2)</f>
        <v>1.1356804713386439</v>
      </c>
      <c r="V194" s="9">
        <f>U194*Input!T194/100</f>
        <v>2.295944441245474E-3</v>
      </c>
      <c r="W194" s="3">
        <v>3.0000000000000001E-3</v>
      </c>
      <c r="X194" s="21">
        <f>((($L$4*0.000000001*Input!G194/Input!W194*(232/229))-(W194*0.000000001))/Input!F194)*1000000000</f>
        <v>534.32775362477548</v>
      </c>
      <c r="Y194" s="21">
        <f>X194*Input!X194/100</f>
        <v>1.0516439694911415</v>
      </c>
      <c r="Z194" s="21">
        <f t="shared" si="626"/>
        <v>0.13046754874981398</v>
      </c>
      <c r="AA194" s="21">
        <f>Z194*Input!X194/100</f>
        <v>2.5678136672905081E-4</v>
      </c>
      <c r="AB194" s="14">
        <v>0.05</v>
      </c>
      <c r="AC194" s="14">
        <v>0.9</v>
      </c>
      <c r="AD194" s="21">
        <f>(((Input!G194*$L$4*0.000000001*Input!U194*(230/229))-((AB194*0.000000000000001)+(Input!G194*AC194*0.000000000000001)))/Input!F194)*1000000000000</f>
        <v>4.4154512516466591</v>
      </c>
      <c r="AE194" s="21">
        <f>AD194*Input!V194/100</f>
        <v>1.4107515331734181E-2</v>
      </c>
      <c r="AF194" s="191">
        <f t="shared" si="627"/>
        <v>0.20129390399848687</v>
      </c>
      <c r="AG194" s="21">
        <f>AF194*Input!V194/100</f>
        <v>6.4314079694215815E-4</v>
      </c>
      <c r="AH194" s="9">
        <f t="shared" si="628"/>
        <v>1.5428656852018452</v>
      </c>
      <c r="AI194" s="3">
        <f t="shared" si="629"/>
        <v>5.7897367595805497E-3</v>
      </c>
      <c r="AJ194" s="22">
        <f t="shared" si="630"/>
        <v>135.68047133864391</v>
      </c>
      <c r="AK194" s="3">
        <f t="shared" si="631"/>
        <v>2.2959444412454739</v>
      </c>
      <c r="AL194" s="3">
        <f t="shared" si="632"/>
        <v>0.37255808104680915</v>
      </c>
      <c r="AM194" s="3">
        <f t="shared" si="633"/>
        <v>1.1958796719678561E-3</v>
      </c>
      <c r="AN194" s="9">
        <f>AL194*1/((AN193+AN195)/2)</f>
        <v>0.37080916315651147</v>
      </c>
      <c r="AO194" s="21">
        <f t="shared" si="634"/>
        <v>1.1902657946710029E-3</v>
      </c>
      <c r="AP194" s="58">
        <f t="shared" si="635"/>
        <v>42.794899999999998</v>
      </c>
      <c r="AQ194" s="58">
        <f t="shared" si="636"/>
        <v>0.2001</v>
      </c>
      <c r="AR194" s="58">
        <f t="shared" si="637"/>
        <v>0.46757908068484794</v>
      </c>
      <c r="AS194" s="67">
        <f t="shared" si="638"/>
        <v>0.24147149335171669</v>
      </c>
      <c r="AT194" s="67">
        <f t="shared" si="639"/>
        <v>4.8106655292710541E-4</v>
      </c>
      <c r="AU194" s="58">
        <v>0.75</v>
      </c>
      <c r="AV194" s="58">
        <f t="shared" si="640"/>
        <v>0.375</v>
      </c>
      <c r="AW194" s="58">
        <f t="shared" si="641"/>
        <v>24.0656</v>
      </c>
      <c r="AX194" s="57">
        <f t="shared" si="642"/>
        <v>10.1442906641</v>
      </c>
      <c r="AY194" s="47">
        <f t="shared" si="643"/>
        <v>10.257641626924793</v>
      </c>
      <c r="AZ194" s="9" t="str">
        <f>Input!B194</f>
        <v>ARTE CHOROS 4</v>
      </c>
      <c r="BA194" s="48">
        <f>Input!E194</f>
        <v>0</v>
      </c>
      <c r="BB194" s="58">
        <f t="shared" si="644"/>
        <v>145.23008112507219</v>
      </c>
      <c r="BC194" s="22">
        <f t="shared" si="645"/>
        <v>4.8751297506770657</v>
      </c>
      <c r="BD194" s="9">
        <f t="shared" si="646"/>
        <v>24007.599999999999</v>
      </c>
      <c r="BE194" s="49">
        <f t="shared" si="647"/>
        <v>5128.8208134623965</v>
      </c>
      <c r="BF194" s="89">
        <f t="shared" si="648"/>
        <v>42.623668750934087</v>
      </c>
      <c r="BG194" s="85"/>
      <c r="BH194" s="85"/>
      <c r="BI194" s="85"/>
      <c r="BJ194" s="85"/>
      <c r="BK194" s="85"/>
      <c r="BL194" s="85"/>
      <c r="BM194" s="90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</row>
    <row r="195" spans="1:109" s="165" customFormat="1" ht="15" customHeight="1" x14ac:dyDescent="0.2">
      <c r="A195" s="148">
        <f>Input!A195</f>
        <v>10368</v>
      </c>
      <c r="B195" s="148" t="str">
        <f>Input!B195</f>
        <v>Hu1-13</v>
      </c>
      <c r="C195" s="148">
        <f>Input!O195</f>
        <v>2.3110501205656218</v>
      </c>
      <c r="D195" s="148">
        <f>C195*Input!P195/100</f>
        <v>3.0884123948194259E-2</v>
      </c>
      <c r="E195" s="149">
        <f>Input!M195</f>
        <v>3.0138045281968</v>
      </c>
      <c r="F195" s="150">
        <f>E195*Input!N195/100</f>
        <v>4.3318693397422972E-4</v>
      </c>
      <c r="G195" s="151">
        <f t="shared" si="623"/>
        <v>415.54336834777479</v>
      </c>
      <c r="H195" s="150">
        <f>G195*Input!L195/100</f>
        <v>3.6643055037420227E-2</v>
      </c>
      <c r="I195" s="148">
        <v>0</v>
      </c>
      <c r="J195" s="152">
        <f>(((C195*$G$4*0.000000001*Input!G195*(234/233))-(I195*0.000000000000001))/Input!F195)*1000000000000</f>
        <v>757.05110943702209</v>
      </c>
      <c r="K195" s="148">
        <f>J195*Input!P195/100</f>
        <v>10.116985387252692</v>
      </c>
      <c r="L195" s="153">
        <f t="shared" si="624"/>
        <v>10.469466549796952</v>
      </c>
      <c r="M195" s="154">
        <f>L195*Input!P195/100</f>
        <v>0.13991055395902288</v>
      </c>
      <c r="N195" s="148">
        <v>0</v>
      </c>
      <c r="O195" s="152">
        <f>(((G195*$D$4*0.000000001*Input!G195*(238/236))-(N195*0.000000001))/Input!F195)*1000000</f>
        <v>13.712266553200781</v>
      </c>
      <c r="P195" s="148">
        <f>O195*Input!N195/100</f>
        <v>1.970922350950343E-3</v>
      </c>
      <c r="Q195" s="155">
        <f t="shared" si="625"/>
        <v>10.230710828912722</v>
      </c>
      <c r="R195" s="156">
        <f>Q195*Input!N195/100</f>
        <v>1.470503549546813E-3</v>
      </c>
      <c r="S195" s="154">
        <f>Input!S195*$G$6/0.000000000155125</f>
        <v>0.99946207963706946</v>
      </c>
      <c r="T195" s="148">
        <f>S195*Input!T195/100</f>
        <v>1.5095778065188151E-3</v>
      </c>
      <c r="U195" s="154">
        <f>S195</f>
        <v>0.99946207963706946</v>
      </c>
      <c r="V195" s="148">
        <f>U195*Input!T195/100</f>
        <v>1.5095778065188151E-3</v>
      </c>
      <c r="W195" s="157">
        <v>0</v>
      </c>
      <c r="X195" s="152">
        <f>((($L$4*0.000000001*Input!G195/Input!W195*(232/229))-(W195*0.000000001))/Input!F195)*1000000000</f>
        <v>0.90722600669828934</v>
      </c>
      <c r="Y195" s="152">
        <f>X195*Input!X195/100</f>
        <v>1.3172545826928138E-2</v>
      </c>
      <c r="Z195" s="152">
        <f t="shared" si="626"/>
        <v>2.2151863243683828E-4</v>
      </c>
      <c r="AA195" s="152">
        <f>Z195*Input!X195/100</f>
        <v>3.2163587857365207E-6</v>
      </c>
      <c r="AB195" s="153">
        <v>0</v>
      </c>
      <c r="AC195" s="153">
        <v>0.9</v>
      </c>
      <c r="AD195" s="152">
        <f>(((Input!G195*$L$4*0.000000001*Input!U195*(230/229))-((AB195*0.000000000000001)+(Input!G195*AC195*0.000000000000001)))/Input!F195)*1000000000000</f>
        <v>225.30697509640913</v>
      </c>
      <c r="AE195" s="152">
        <f>AD195*Input!V195/100</f>
        <v>0.72925482553946319</v>
      </c>
      <c r="AF195" s="152">
        <f t="shared" si="627"/>
        <v>10.271412372253579</v>
      </c>
      <c r="AG195" s="152">
        <f>AF195*Input!V195/100</f>
        <v>3.3245650891928595E-2</v>
      </c>
      <c r="AH195" s="148">
        <f t="shared" si="628"/>
        <v>46368.164425998213</v>
      </c>
      <c r="AI195" s="157">
        <f t="shared" si="629"/>
        <v>689.77176914799134</v>
      </c>
      <c r="AJ195" s="154">
        <f t="shared" si="630"/>
        <v>-0.53792036293054402</v>
      </c>
      <c r="AK195" s="157">
        <f t="shared" si="631"/>
        <v>1.509577806518815</v>
      </c>
      <c r="AL195" s="157">
        <f t="shared" si="632"/>
        <v>1.0039783690519168</v>
      </c>
      <c r="AM195" s="157">
        <f t="shared" si="633"/>
        <v>3.2527960019471305E-3</v>
      </c>
      <c r="AN195" s="148">
        <f>AF195/Q195</f>
        <v>1.0039783690519168</v>
      </c>
      <c r="AO195" s="152">
        <f t="shared" si="634"/>
        <v>3.2527960019471305E-3</v>
      </c>
      <c r="AP195" s="148" t="str">
        <f t="shared" si="635"/>
        <v>Out of range</v>
      </c>
      <c r="AQ195" s="148" t="e">
        <f t="shared" si="636"/>
        <v>#VALUE!</v>
      </c>
      <c r="AR195" s="148" t="e">
        <f t="shared" si="637"/>
        <v>#VALUE!</v>
      </c>
      <c r="AS195" s="156">
        <f t="shared" si="638"/>
        <v>2.1652320756717193E-5</v>
      </c>
      <c r="AT195" s="156">
        <f t="shared" si="639"/>
        <v>3.1439813246288451E-7</v>
      </c>
      <c r="AU195" s="148">
        <v>0.75</v>
      </c>
      <c r="AV195" s="148">
        <f t="shared" si="640"/>
        <v>0.375</v>
      </c>
      <c r="AW195" s="148" t="str">
        <f t="shared" si="641"/>
        <v>Out of range</v>
      </c>
      <c r="AX195" s="158">
        <f t="shared" si="642"/>
        <v>232.29269337420001</v>
      </c>
      <c r="AY195" s="158" t="e">
        <f t="shared" si="643"/>
        <v>#VALUE!</v>
      </c>
      <c r="AZ195" s="148" t="str">
        <f>Input!B195</f>
        <v>Hu1-13</v>
      </c>
      <c r="BA195" s="159">
        <f>Input!E195</f>
        <v>0</v>
      </c>
      <c r="BB195" s="148" t="e">
        <f t="shared" si="644"/>
        <v>#VALUE!</v>
      </c>
      <c r="BC195" s="154" t="e">
        <f t="shared" si="645"/>
        <v>#VALUE!</v>
      </c>
      <c r="BD195" s="148" t="e">
        <f t="shared" si="646"/>
        <v>#VALUE!</v>
      </c>
      <c r="BE195" s="160" t="e">
        <f t="shared" si="647"/>
        <v>#VALUE!</v>
      </c>
      <c r="BF195" s="161" t="e">
        <f t="shared" si="648"/>
        <v>#VALUE!</v>
      </c>
      <c r="BG195" s="162"/>
      <c r="BH195" s="162"/>
      <c r="BI195" s="162"/>
      <c r="BJ195" s="162"/>
      <c r="BK195" s="162"/>
      <c r="BL195" s="162"/>
      <c r="BM195" s="166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2"/>
      <c r="DC195" s="162"/>
      <c r="DD195" s="162"/>
      <c r="DE195" s="162"/>
    </row>
    <row r="196" spans="1:109" ht="15" customHeight="1" x14ac:dyDescent="0.2">
      <c r="A196" s="9">
        <f>Input!A196</f>
        <v>10796</v>
      </c>
      <c r="B196" s="9" t="str">
        <f>Input!B196</f>
        <v>ARTE CHOROS 6</v>
      </c>
      <c r="C196" s="9">
        <f>Input!O196</f>
        <v>0.77887183373056457</v>
      </c>
      <c r="D196" s="9">
        <f>C196*Input!P196/100</f>
        <v>7.3524756329699081E-3</v>
      </c>
      <c r="E196" s="11">
        <f>Input!M196</f>
        <v>0.90581882897070742</v>
      </c>
      <c r="F196" s="12">
        <f>E196*Input!N196/100</f>
        <v>3.1135753374743889E-4</v>
      </c>
      <c r="G196" s="13">
        <f t="shared" si="623"/>
        <v>124.89430013848114</v>
      </c>
      <c r="H196" s="12">
        <f>G196*Input!L196/100</f>
        <v>3.292388534216218E-2</v>
      </c>
      <c r="I196" s="9">
        <v>0.3</v>
      </c>
      <c r="J196" s="21">
        <f>(((C196*$G$4*0.000000001*Input!G196*(234/233))-(I196*0.000000000000001))/Input!F196)*1000000000000</f>
        <v>31.088819281497049</v>
      </c>
      <c r="K196" s="9">
        <f>J196*Input!P196/100</f>
        <v>0.29347548123570327</v>
      </c>
      <c r="L196" s="14">
        <f t="shared" si="624"/>
        <v>0.42993577247692072</v>
      </c>
      <c r="M196" s="22">
        <f>L196*Input!P196/100</f>
        <v>4.0585525807730928E-3</v>
      </c>
      <c r="N196" s="9">
        <v>5.0000000000000001E-3</v>
      </c>
      <c r="O196" s="21">
        <f>(((G196*$D$4*0.000000001*Input!G196*(238/236))-(N196*0.000000001))/Input!F196)*1000000</f>
        <v>0.50217671290982457</v>
      </c>
      <c r="P196" s="9">
        <f>O196*Input!N196/100</f>
        <v>1.7261343862179195E-4</v>
      </c>
      <c r="Q196" s="23">
        <f t="shared" si="625"/>
        <v>0.37467363363025413</v>
      </c>
      <c r="R196" s="24">
        <f>Q196*Input!N196/100</f>
        <v>1.2878674498284238E-4</v>
      </c>
      <c r="S196" s="65">
        <f>Input!S196*$G$6/0.000000000155125</f>
        <v>1.1495020237296896</v>
      </c>
      <c r="T196" s="9">
        <f>S196*Input!T196/100</f>
        <v>4.220861232756559E-3</v>
      </c>
      <c r="U196" s="9">
        <f>S196*1/((U195+U197)/2)</f>
        <v>1.1505881308366264</v>
      </c>
      <c r="V196" s="9">
        <f>U196*Input!T196/100</f>
        <v>4.2248493139322805E-3</v>
      </c>
      <c r="W196" s="3">
        <v>3.0000000000000001E-3</v>
      </c>
      <c r="X196" s="21">
        <f>((($L$4*0.000000001*Input!G196/Input!W196*(232/229))-(W196*0.000000001))/Input!F196)*1000000000</f>
        <v>217.88155715440317</v>
      </c>
      <c r="Y196" s="21">
        <f>X196*Input!X196/100</f>
        <v>0.40991161747450944</v>
      </c>
      <c r="Z196" s="21">
        <f t="shared" si="626"/>
        <v>5.3200442026242911E-2</v>
      </c>
      <c r="AA196" s="21">
        <f>Z196*Input!X196/100</f>
        <v>1.0008868821275264E-4</v>
      </c>
      <c r="AB196" s="14">
        <v>0.05</v>
      </c>
      <c r="AC196" s="14">
        <v>0.9</v>
      </c>
      <c r="AD196" s="21">
        <f>(((Input!G196*$L$4*0.000000001*Input!U196*(230/229))-((AB196*0.000000000000001)+(Input!G196*AC196*0.000000000000001)))/Input!F196)*1000000000000</f>
        <v>4.5691197017296901</v>
      </c>
      <c r="AE196" s="21">
        <f>AD196*Input!V196/100</f>
        <v>1.7875161813759966E-2</v>
      </c>
      <c r="AF196" s="191">
        <f t="shared" si="627"/>
        <v>0.2082994217758769</v>
      </c>
      <c r="AG196" s="21">
        <f>AF196*Input!V196/100</f>
        <v>8.149022378527111E-4</v>
      </c>
      <c r="AH196" s="9">
        <f t="shared" si="628"/>
        <v>3.9153701330738229</v>
      </c>
      <c r="AI196" s="3">
        <f t="shared" si="629"/>
        <v>1.6996736441409754E-2</v>
      </c>
      <c r="AJ196" s="22">
        <f t="shared" si="630"/>
        <v>150.58813083662636</v>
      </c>
      <c r="AK196" s="3">
        <f t="shared" si="631"/>
        <v>4.2248493139322809</v>
      </c>
      <c r="AL196" s="3">
        <f t="shared" si="632"/>
        <v>0.55594897286377176</v>
      </c>
      <c r="AM196" s="3">
        <f t="shared" si="633"/>
        <v>2.1833444448680107E-3</v>
      </c>
      <c r="AN196" s="9">
        <f>AL196*1/((AN195+AN197)/2)</f>
        <v>0.55420590027043415</v>
      </c>
      <c r="AO196" s="21">
        <f t="shared" si="634"/>
        <v>2.1764989823356102E-3</v>
      </c>
      <c r="AP196" s="58">
        <f t="shared" si="635"/>
        <v>70.521500000000003</v>
      </c>
      <c r="AQ196" s="58">
        <f t="shared" si="636"/>
        <v>0.53420000000000001</v>
      </c>
      <c r="AR196" s="58">
        <f t="shared" si="637"/>
        <v>0.75749948597236294</v>
      </c>
      <c r="AS196" s="67">
        <f t="shared" si="638"/>
        <v>0.14199142200313902</v>
      </c>
      <c r="AT196" s="67">
        <f t="shared" si="639"/>
        <v>2.7155765907113308E-4</v>
      </c>
      <c r="AU196" s="58">
        <v>0.75</v>
      </c>
      <c r="AV196" s="58">
        <f t="shared" si="640"/>
        <v>0.375</v>
      </c>
      <c r="AW196" s="58">
        <f t="shared" si="641"/>
        <v>60.203299999999999</v>
      </c>
      <c r="AX196" s="57">
        <f t="shared" si="642"/>
        <v>5.5785320475000004</v>
      </c>
      <c r="AY196" s="47">
        <f t="shared" si="643"/>
        <v>5.4481916843800908</v>
      </c>
      <c r="AZ196" s="9" t="str">
        <f>Input!B196</f>
        <v>ARTE CHOROS 6</v>
      </c>
      <c r="BA196" s="48">
        <f>Input!E196</f>
        <v>0</v>
      </c>
      <c r="BB196" s="58">
        <f t="shared" si="644"/>
        <v>178.52007975972867</v>
      </c>
      <c r="BC196" s="22">
        <f t="shared" si="645"/>
        <v>5.7132710579947066</v>
      </c>
      <c r="BD196" s="9">
        <f t="shared" si="646"/>
        <v>60145.299999999996</v>
      </c>
      <c r="BE196" s="49">
        <f t="shared" si="647"/>
        <v>2724.0958421900455</v>
      </c>
      <c r="BF196" s="89">
        <f t="shared" si="648"/>
        <v>9.0496562221341534</v>
      </c>
      <c r="BG196" s="85"/>
      <c r="BH196" s="85"/>
      <c r="BI196" s="85"/>
      <c r="BJ196" s="85"/>
      <c r="BK196" s="85"/>
      <c r="BL196" s="85"/>
      <c r="BM196" s="90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</row>
    <row r="197" spans="1:109" s="165" customFormat="1" ht="15" customHeight="1" x14ac:dyDescent="0.2">
      <c r="A197" s="148">
        <f>Input!A197</f>
        <v>10368</v>
      </c>
      <c r="B197" s="148" t="str">
        <f>Input!B197</f>
        <v>Hu1-13</v>
      </c>
      <c r="C197" s="148">
        <f>Input!O197</f>
        <v>2.2764208582343901</v>
      </c>
      <c r="D197" s="148">
        <f>C197*Input!P197/100</f>
        <v>2.787978192704145E-2</v>
      </c>
      <c r="E197" s="149">
        <f>Input!M197</f>
        <v>3.0140396054539864</v>
      </c>
      <c r="F197" s="150">
        <f>E197*Input!N197/100</f>
        <v>4.9088574797029609E-4</v>
      </c>
      <c r="G197" s="151">
        <f t="shared" si="623"/>
        <v>415.57578079999564</v>
      </c>
      <c r="H197" s="150">
        <f>G197*Input!L197/100</f>
        <v>3.8521833217857279E-2</v>
      </c>
      <c r="I197" s="148">
        <v>0</v>
      </c>
      <c r="J197" s="152">
        <f>(((C197*$G$4*0.000000001*Input!G197*(234/233))-(I197*0.000000000000001))/Input!F197)*1000000000000</f>
        <v>745.70729597596721</v>
      </c>
      <c r="K197" s="148">
        <f>J197*Input!P197/100</f>
        <v>9.1328265237117563</v>
      </c>
      <c r="L197" s="153">
        <f t="shared" si="624"/>
        <v>10.31258985534766</v>
      </c>
      <c r="M197" s="154">
        <f>L197*Input!P197/100</f>
        <v>0.12630035225257505</v>
      </c>
      <c r="N197" s="148">
        <v>0</v>
      </c>
      <c r="O197" s="152">
        <f>(((G197*$D$4*0.000000001*Input!G197*(238/236))-(N197*0.000000001))/Input!F197)*1000000</f>
        <v>13.71333611228498</v>
      </c>
      <c r="P197" s="148">
        <f>O197*Input!N197/100</f>
        <v>2.2334415388788934E-3</v>
      </c>
      <c r="Q197" s="155">
        <f t="shared" si="625"/>
        <v>10.231508826068218</v>
      </c>
      <c r="R197" s="156">
        <f>Q197*Input!N197/100</f>
        <v>1.6663689003491625E-3</v>
      </c>
      <c r="S197" s="154">
        <f>Input!S197*$G$6/0.000000000155125</f>
        <v>0.99865000395248205</v>
      </c>
      <c r="T197" s="148">
        <f>S197*Input!T197/100</f>
        <v>1.9251669804482661E-3</v>
      </c>
      <c r="U197" s="154">
        <f>S197</f>
        <v>0.99865000395248205</v>
      </c>
      <c r="V197" s="148">
        <f>U197*Input!T197/100</f>
        <v>1.9251669804482661E-3</v>
      </c>
      <c r="W197" s="157">
        <v>0</v>
      </c>
      <c r="X197" s="152">
        <f>((($L$4*0.000000001*Input!G197/Input!W197*(232/229))-(W197*0.000000001))/Input!F197)*1000000000</f>
        <v>0.93223041451319766</v>
      </c>
      <c r="Y197" s="152">
        <f>X197*Input!X197/100</f>
        <v>7.1914012354886417E-3</v>
      </c>
      <c r="Z197" s="152">
        <f t="shared" si="626"/>
        <v>2.2762399337574E-4</v>
      </c>
      <c r="AA197" s="152">
        <f>Z197*Input!X197/100</f>
        <v>1.7559344146092336E-6</v>
      </c>
      <c r="AB197" s="153">
        <v>0</v>
      </c>
      <c r="AC197" s="153">
        <v>0.9</v>
      </c>
      <c r="AD197" s="152">
        <f>(((Input!G197*$L$4*0.000000001*Input!U197*(230/229))-((AB197*0.000000000000001)+(Input!G197*AC197*0.000000000000001)))/Input!F197)*1000000000000</f>
        <v>224.95055722282692</v>
      </c>
      <c r="AE197" s="152">
        <f>AD197*Input!V197/100</f>
        <v>0.54304406483871115</v>
      </c>
      <c r="AF197" s="152">
        <f t="shared" si="627"/>
        <v>10.25516380757937</v>
      </c>
      <c r="AG197" s="152">
        <f>AF197*Input!V197/100</f>
        <v>2.4756577215935958E-2</v>
      </c>
      <c r="AH197" s="148">
        <f t="shared" si="628"/>
        <v>45053.088013666129</v>
      </c>
      <c r="AI197" s="157">
        <f t="shared" si="629"/>
        <v>364.1682928873384</v>
      </c>
      <c r="AJ197" s="154">
        <f t="shared" si="630"/>
        <v>-1.349996047517954</v>
      </c>
      <c r="AK197" s="157">
        <f t="shared" si="631"/>
        <v>1.9251669804482661</v>
      </c>
      <c r="AL197" s="157">
        <f t="shared" si="632"/>
        <v>1.0023119739144322</v>
      </c>
      <c r="AM197" s="157">
        <f t="shared" si="633"/>
        <v>2.4251413022609793E-3</v>
      </c>
      <c r="AN197" s="148">
        <f>AF197/Q197</f>
        <v>1.0023119739144322</v>
      </c>
      <c r="AO197" s="152">
        <f t="shared" si="634"/>
        <v>2.4251413022609793E-3</v>
      </c>
      <c r="AP197" s="148" t="str">
        <f t="shared" si="635"/>
        <v>Out of range</v>
      </c>
      <c r="AQ197" s="148" t="e">
        <f t="shared" si="636"/>
        <v>#VALUE!</v>
      </c>
      <c r="AR197" s="148" t="e">
        <f t="shared" si="637"/>
        <v>#VALUE!</v>
      </c>
      <c r="AS197" s="156">
        <f t="shared" si="638"/>
        <v>2.2247353469098431E-5</v>
      </c>
      <c r="AT197" s="156">
        <f t="shared" si="639"/>
        <v>1.7165852531733556E-7</v>
      </c>
      <c r="AU197" s="148">
        <v>0.75</v>
      </c>
      <c r="AV197" s="148">
        <f t="shared" si="640"/>
        <v>0.375</v>
      </c>
      <c r="AW197" s="148" t="str">
        <f t="shared" si="641"/>
        <v>Out of range</v>
      </c>
      <c r="AX197" s="158">
        <f t="shared" si="642"/>
        <v>201.67484270649999</v>
      </c>
      <c r="AY197" s="158" t="e">
        <f t="shared" si="643"/>
        <v>#VALUE!</v>
      </c>
      <c r="AZ197" s="148" t="str">
        <f>Input!B197</f>
        <v>Hu1-13</v>
      </c>
      <c r="BA197" s="159">
        <f>Input!E197</f>
        <v>0</v>
      </c>
      <c r="BB197" s="148" t="e">
        <f t="shared" si="644"/>
        <v>#VALUE!</v>
      </c>
      <c r="BC197" s="154" t="e">
        <f t="shared" si="645"/>
        <v>#VALUE!</v>
      </c>
      <c r="BD197" s="148" t="e">
        <f t="shared" si="646"/>
        <v>#VALUE!</v>
      </c>
      <c r="BE197" s="160" t="e">
        <f t="shared" si="647"/>
        <v>#VALUE!</v>
      </c>
      <c r="BF197" s="161" t="e">
        <f t="shared" si="648"/>
        <v>#VALUE!</v>
      </c>
      <c r="BG197" s="162"/>
      <c r="BH197" s="162"/>
      <c r="BI197" s="162"/>
      <c r="BJ197" s="162"/>
      <c r="BK197" s="162"/>
      <c r="BL197" s="162"/>
      <c r="BM197" s="166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2"/>
      <c r="DC197" s="162"/>
      <c r="DD197" s="162"/>
      <c r="DE197" s="162"/>
    </row>
    <row r="198" spans="1:109" ht="15" customHeight="1" x14ac:dyDescent="0.2">
      <c r="A198" s="9">
        <f>Input!A198</f>
        <v>10797</v>
      </c>
      <c r="B198" s="9" t="str">
        <f>Input!B198</f>
        <v>ARTE CHOROS 7</v>
      </c>
      <c r="C198" s="9">
        <f>Input!O198</f>
        <v>3.9338164967239702</v>
      </c>
      <c r="D198" s="9">
        <f>C198*Input!P198/100</f>
        <v>3.2776408485740871E-2</v>
      </c>
      <c r="E198" s="11">
        <f>Input!M198</f>
        <v>4.7663783557963741</v>
      </c>
      <c r="F198" s="12">
        <f>E198*Input!N198/100</f>
        <v>6.2299219296543579E-4</v>
      </c>
      <c r="G198" s="13">
        <f t="shared" si="623"/>
        <v>657.18824769720402</v>
      </c>
      <c r="H198" s="12">
        <f>G198*Input!L198/100</f>
        <v>3.0265843257585447E-2</v>
      </c>
      <c r="I198" s="9">
        <v>0.3</v>
      </c>
      <c r="J198" s="21">
        <f>(((C198*$G$4*0.000000001*Input!G198*(234/233))-(I198*0.000000000000001))/Input!F198)*1000000000000</f>
        <v>163.32866130710187</v>
      </c>
      <c r="K198" s="9">
        <f>J198*Input!P198/100</f>
        <v>1.360848154683618</v>
      </c>
      <c r="L198" s="14">
        <f t="shared" si="624"/>
        <v>2.2587166637262137</v>
      </c>
      <c r="M198" s="22">
        <f>L198*Input!P198/100</f>
        <v>1.8819540790856296E-2</v>
      </c>
      <c r="N198" s="9">
        <v>5.0000000000000001E-3</v>
      </c>
      <c r="O198" s="21">
        <f>(((G198*$D$4*0.000000001*Input!G198*(238/236))-(N198*0.000000001))/Input!F198)*1000000</f>
        <v>2.748623353520196</v>
      </c>
      <c r="P198" s="9">
        <f>O198*Input!N198/100</f>
        <v>3.5926037817857019E-4</v>
      </c>
      <c r="Q198" s="23">
        <f t="shared" si="625"/>
        <v>2.0507456297148394</v>
      </c>
      <c r="R198" s="24">
        <f>Q198*Input!N198/100</f>
        <v>2.6804387350337996E-4</v>
      </c>
      <c r="S198" s="65">
        <f>Input!S198*$G$6/0.000000000155125</f>
        <v>1.1288531786584615</v>
      </c>
      <c r="T198" s="9">
        <f>S198*Input!T198/100</f>
        <v>1.2977529225802389E-3</v>
      </c>
      <c r="U198" s="9">
        <f>S198*1/((U197+U199)/2)</f>
        <v>1.1293787099097579</v>
      </c>
      <c r="V198" s="9">
        <f>U198*Input!T198/100</f>
        <v>1.2983570841578213E-3</v>
      </c>
      <c r="W198" s="3">
        <v>3.0000000000000001E-3</v>
      </c>
      <c r="X198" s="21">
        <f>((($L$4*0.000000001*Input!G198/Input!W198*(232/229))-(W198*0.000000001))/Input!F198)*1000000000</f>
        <v>2519.2309928048398</v>
      </c>
      <c r="Y198" s="21">
        <f>X198*Input!X198/100</f>
        <v>4.9894470775980082</v>
      </c>
      <c r="Z198" s="21">
        <f t="shared" si="626"/>
        <v>0.61512412584995046</v>
      </c>
      <c r="AA198" s="21">
        <f>Z198*Input!X198/100</f>
        <v>1.2182802136238343E-3</v>
      </c>
      <c r="AB198" s="14">
        <v>0.05</v>
      </c>
      <c r="AC198" s="14">
        <v>0.9</v>
      </c>
      <c r="AD198" s="21">
        <f>(((Input!G198*$L$4*0.000000001*Input!U198*(230/229))-((AB198*0.000000000000001)+(Input!G198*AC198*0.000000000000001)))/Input!F198)*1000000000000</f>
        <v>30.981222503156701</v>
      </c>
      <c r="AE198" s="21">
        <f>AD198*Input!V198/100</f>
        <v>6.2777565664541124E-2</v>
      </c>
      <c r="AF198" s="191">
        <f t="shared" si="627"/>
        <v>1.4123881961057689</v>
      </c>
      <c r="AG198" s="21">
        <f>AF198*Input!V198/100</f>
        <v>2.8619365396513464E-3</v>
      </c>
      <c r="AH198" s="9">
        <f t="shared" si="628"/>
        <v>2.2961027486187366</v>
      </c>
      <c r="AI198" s="3">
        <f t="shared" si="629"/>
        <v>6.5059114917254595E-3</v>
      </c>
      <c r="AJ198" s="22">
        <f t="shared" si="630"/>
        <v>129.37870990975787</v>
      </c>
      <c r="AK198" s="3">
        <f t="shared" si="631"/>
        <v>1.2983570841578214</v>
      </c>
      <c r="AL198" s="3">
        <f t="shared" si="632"/>
        <v>0.68871934950906832</v>
      </c>
      <c r="AM198" s="3">
        <f t="shared" si="633"/>
        <v>1.3984593133161548E-3</v>
      </c>
      <c r="AN198" s="9">
        <f>AL198*1/((AN197+AN199)/2)</f>
        <v>0.68625280609583317</v>
      </c>
      <c r="AO198" s="21">
        <f t="shared" si="634"/>
        <v>1.3934509443623915E-3</v>
      </c>
      <c r="AP198" s="58">
        <f t="shared" si="635"/>
        <v>99.693299999999994</v>
      </c>
      <c r="AQ198" s="58">
        <f t="shared" si="636"/>
        <v>0.38240000000000002</v>
      </c>
      <c r="AR198" s="58">
        <f t="shared" si="637"/>
        <v>0.38357642890745919</v>
      </c>
      <c r="AS198" s="67">
        <f t="shared" si="638"/>
        <v>0.29995145031004394</v>
      </c>
      <c r="AT198" s="67">
        <f t="shared" si="639"/>
        <v>5.9535922401552201E-4</v>
      </c>
      <c r="AU198" s="58">
        <v>0.75</v>
      </c>
      <c r="AV198" s="58">
        <f t="shared" si="640"/>
        <v>0.375</v>
      </c>
      <c r="AW198" s="58">
        <f t="shared" si="641"/>
        <v>76.280699999999996</v>
      </c>
      <c r="AX198" s="57">
        <f t="shared" si="642"/>
        <v>13.534863426399999</v>
      </c>
      <c r="AY198" s="47">
        <f t="shared" si="643"/>
        <v>13.134271016235109</v>
      </c>
      <c r="AZ198" s="9" t="str">
        <f>Input!B198</f>
        <v>ARTE CHOROS 7</v>
      </c>
      <c r="BA198" s="48">
        <f>Input!E198</f>
        <v>0</v>
      </c>
      <c r="BB198" s="58">
        <f t="shared" si="644"/>
        <v>160.50674741407082</v>
      </c>
      <c r="BC198" s="22">
        <f t="shared" si="645"/>
        <v>6.1721164285481755</v>
      </c>
      <c r="BD198" s="9">
        <f t="shared" si="646"/>
        <v>76222.7</v>
      </c>
      <c r="BE198" s="49">
        <f t="shared" si="647"/>
        <v>6567.1355081175543</v>
      </c>
      <c r="BF198" s="89">
        <f t="shared" si="648"/>
        <v>17.218340964667483</v>
      </c>
      <c r="BG198" s="85"/>
      <c r="BH198" s="85"/>
      <c r="BI198" s="85"/>
      <c r="BJ198" s="85"/>
      <c r="BK198" s="85"/>
      <c r="BL198" s="85"/>
      <c r="BM198" s="90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</row>
    <row r="199" spans="1:109" s="165" customFormat="1" ht="15" customHeight="1" x14ac:dyDescent="0.2">
      <c r="A199" s="148">
        <f>Input!A199</f>
        <v>10368</v>
      </c>
      <c r="B199" s="148" t="str">
        <f>Input!B199</f>
        <v>Hu1-13</v>
      </c>
      <c r="C199" s="148">
        <f>Input!O199</f>
        <v>2.2722659041373907</v>
      </c>
      <c r="D199" s="148">
        <f>C199*Input!P199/100</f>
        <v>3.4517076698124587E-2</v>
      </c>
      <c r="E199" s="149">
        <f>Input!M199</f>
        <v>3.013289233962436</v>
      </c>
      <c r="F199" s="150">
        <f>E199*Input!N199/100</f>
        <v>6.8408159755009991E-4</v>
      </c>
      <c r="G199" s="151">
        <f t="shared" si="623"/>
        <v>415.47231957874067</v>
      </c>
      <c r="H199" s="150">
        <f>G199*Input!L199/100</f>
        <v>3.2853822774756625E-2</v>
      </c>
      <c r="I199" s="148">
        <v>0</v>
      </c>
      <c r="J199" s="152">
        <f>(((C199*$G$4*0.000000001*Input!G199*(234/233))-(I199*0.000000000000001))/Input!F199)*1000000000000</f>
        <v>744.3462209474327</v>
      </c>
      <c r="K199" s="148">
        <f>J199*Input!P199/100</f>
        <v>11.307063821896893</v>
      </c>
      <c r="L199" s="153">
        <f t="shared" si="624"/>
        <v>10.29376717705636</v>
      </c>
      <c r="M199" s="154">
        <f>L199*Input!P199/100</f>
        <v>0.15636847365272449</v>
      </c>
      <c r="N199" s="148">
        <v>0</v>
      </c>
      <c r="O199" s="152">
        <f>(((G199*$D$4*0.000000001*Input!G199*(238/236))-(N199*0.000000001))/Input!F199)*1000000</f>
        <v>13.709922057455016</v>
      </c>
      <c r="P199" s="148">
        <f>O199*Input!N199/100</f>
        <v>3.1124477788739536E-3</v>
      </c>
      <c r="Q199" s="155">
        <f t="shared" si="625"/>
        <v>10.228961602559698</v>
      </c>
      <c r="R199" s="156">
        <f>Q199*Input!N199/100</f>
        <v>2.3221947350723186E-3</v>
      </c>
      <c r="S199" s="154">
        <f>Input!S199*$G$6/0.000000000155125</f>
        <v>1.0004193405522708</v>
      </c>
      <c r="T199" s="148">
        <f>S199*Input!T199/100</f>
        <v>2.1687202701336072E-3</v>
      </c>
      <c r="U199" s="154">
        <f>S199</f>
        <v>1.0004193405522708</v>
      </c>
      <c r="V199" s="148">
        <f>U199*Input!T199/100</f>
        <v>2.1687202701336072E-3</v>
      </c>
      <c r="W199" s="157">
        <v>0</v>
      </c>
      <c r="X199" s="152">
        <f>((($L$4*0.000000001*Input!G199/Input!W199*(232/229))-(W199*0.000000001))/Input!F199)*1000000000</f>
        <v>0.9136976570873192</v>
      </c>
      <c r="Y199" s="152">
        <f>X199*Input!X199/100</f>
        <v>2.6829414460249078E-2</v>
      </c>
      <c r="Z199" s="152">
        <f t="shared" si="626"/>
        <v>2.2309882428892656E-4</v>
      </c>
      <c r="AA199" s="152">
        <f>Z199*Input!X199/100</f>
        <v>6.5509753428971173E-6</v>
      </c>
      <c r="AB199" s="153">
        <v>0</v>
      </c>
      <c r="AC199" s="153">
        <v>0.9</v>
      </c>
      <c r="AD199" s="152">
        <f>(((Input!G199*$L$4*0.000000001*Input!U199*(230/229))-((AB199*0.000000000000001)+(Input!G199*AC199*0.000000000000001)))/Input!F199)*1000000000000</f>
        <v>225.46996370961475</v>
      </c>
      <c r="AE199" s="152">
        <f>AD199*Input!V199/100</f>
        <v>0.68753079591389732</v>
      </c>
      <c r="AF199" s="152">
        <f t="shared" si="627"/>
        <v>10.278842782508301</v>
      </c>
      <c r="AG199" s="152">
        <f>AF199*Input!V199/100</f>
        <v>3.1343513978799614E-2</v>
      </c>
      <c r="AH199" s="148">
        <f t="shared" si="628"/>
        <v>46073.047741374801</v>
      </c>
      <c r="AI199" s="157">
        <f t="shared" si="629"/>
        <v>1360.1438935151566</v>
      </c>
      <c r="AJ199" s="154">
        <f t="shared" si="630"/>
        <v>0.41934055227077494</v>
      </c>
      <c r="AK199" s="157">
        <f t="shared" si="631"/>
        <v>2.168720270133607</v>
      </c>
      <c r="AL199" s="157">
        <f t="shared" si="632"/>
        <v>1.0048764656557241</v>
      </c>
      <c r="AM199" s="157">
        <f t="shared" si="633"/>
        <v>3.0726734724191647E-3</v>
      </c>
      <c r="AN199" s="148">
        <f>AF199/Q199</f>
        <v>1.0048764656557241</v>
      </c>
      <c r="AO199" s="152">
        <f t="shared" si="634"/>
        <v>3.0726734724191647E-3</v>
      </c>
      <c r="AP199" s="148" t="str">
        <f t="shared" si="635"/>
        <v>Out of range</v>
      </c>
      <c r="AQ199" s="148" t="e">
        <f t="shared" si="636"/>
        <v>#VALUE!</v>
      </c>
      <c r="AR199" s="148" t="e">
        <f t="shared" si="637"/>
        <v>#VALUE!</v>
      </c>
      <c r="AS199" s="156">
        <f t="shared" si="638"/>
        <v>2.1810505597469273E-5</v>
      </c>
      <c r="AT199" s="156">
        <f t="shared" si="639"/>
        <v>6.4045319413030002E-7</v>
      </c>
      <c r="AU199" s="148">
        <v>0.75</v>
      </c>
      <c r="AV199" s="148">
        <f t="shared" si="640"/>
        <v>0.375</v>
      </c>
      <c r="AW199" s="148" t="str">
        <f t="shared" si="641"/>
        <v>Out of range</v>
      </c>
      <c r="AX199" s="158">
        <f t="shared" si="642"/>
        <v>249.7889387246</v>
      </c>
      <c r="AY199" s="158" t="e">
        <f t="shared" si="643"/>
        <v>#VALUE!</v>
      </c>
      <c r="AZ199" s="148" t="str">
        <f>Input!B199</f>
        <v>Hu1-13</v>
      </c>
      <c r="BA199" s="159">
        <f>Input!E199</f>
        <v>0</v>
      </c>
      <c r="BB199" s="148" t="e">
        <f t="shared" si="644"/>
        <v>#VALUE!</v>
      </c>
      <c r="BC199" s="154" t="e">
        <f t="shared" si="645"/>
        <v>#VALUE!</v>
      </c>
      <c r="BD199" s="148" t="e">
        <f t="shared" si="646"/>
        <v>#VALUE!</v>
      </c>
      <c r="BE199" s="160" t="e">
        <f t="shared" si="647"/>
        <v>#VALUE!</v>
      </c>
      <c r="BF199" s="161" t="e">
        <f t="shared" si="648"/>
        <v>#VALUE!</v>
      </c>
      <c r="BG199" s="162"/>
      <c r="BH199" s="162"/>
      <c r="BI199" s="162"/>
      <c r="BJ199" s="162"/>
      <c r="BK199" s="162"/>
      <c r="BL199" s="162"/>
      <c r="BM199" s="166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2"/>
      <c r="DC199" s="162"/>
      <c r="DD199" s="162"/>
      <c r="DE199" s="162"/>
    </row>
    <row r="200" spans="1:109" s="76" customFormat="1" ht="15" customHeight="1" x14ac:dyDescent="0.2">
      <c r="A200" s="58"/>
      <c r="B200" s="58"/>
      <c r="C200" s="58"/>
      <c r="D200" s="58"/>
      <c r="E200" s="60"/>
      <c r="F200" s="61"/>
      <c r="G200" s="59"/>
      <c r="H200" s="61"/>
      <c r="I200" s="58"/>
      <c r="J200" s="63"/>
      <c r="K200" s="58"/>
      <c r="L200" s="64"/>
      <c r="M200" s="65"/>
      <c r="N200" s="58"/>
      <c r="O200" s="63"/>
      <c r="P200" s="58"/>
      <c r="Q200" s="66"/>
      <c r="R200" s="67"/>
      <c r="S200" s="65"/>
      <c r="T200" s="58"/>
      <c r="U200" s="58"/>
      <c r="V200" s="58"/>
      <c r="W200" s="68"/>
      <c r="X200" s="63"/>
      <c r="Y200" s="63"/>
      <c r="Z200" s="63"/>
      <c r="AA200" s="63"/>
      <c r="AB200" s="64"/>
      <c r="AC200" s="64"/>
      <c r="AD200" s="63"/>
      <c r="AE200" s="63"/>
      <c r="AF200" s="63"/>
      <c r="AG200" s="63"/>
      <c r="AH200" s="58"/>
      <c r="AI200" s="68"/>
      <c r="AJ200" s="65"/>
      <c r="AK200" s="68"/>
      <c r="AL200" s="68"/>
      <c r="AM200" s="68"/>
      <c r="AN200" s="58"/>
      <c r="AO200" s="63"/>
      <c r="AP200" s="58"/>
      <c r="AQ200" s="58"/>
      <c r="AR200" s="58"/>
      <c r="AS200" s="67"/>
      <c r="AT200" s="67"/>
      <c r="AU200" s="58"/>
      <c r="AV200" s="58"/>
      <c r="AW200" s="58"/>
      <c r="AX200" s="57"/>
      <c r="AY200" s="57"/>
      <c r="AZ200" s="58"/>
      <c r="BA200" s="69"/>
      <c r="BB200" s="58"/>
      <c r="BC200" s="65"/>
      <c r="BD200" s="58"/>
      <c r="BE200" s="62"/>
      <c r="BF200" s="74"/>
      <c r="BG200" s="75"/>
      <c r="BH200" s="75"/>
      <c r="BI200" s="75"/>
      <c r="BJ200" s="75"/>
      <c r="BK200" s="75"/>
      <c r="BL200" s="75"/>
      <c r="BM200" s="103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</row>
    <row r="201" spans="1:109" s="165" customFormat="1" ht="15" customHeight="1" x14ac:dyDescent="0.2">
      <c r="A201" s="148">
        <f>Input!A201</f>
        <v>10368</v>
      </c>
      <c r="B201" s="148" t="str">
        <f>Input!B201</f>
        <v>Hu1-13</v>
      </c>
      <c r="C201" s="148">
        <f>Input!O201</f>
        <v>2.3968215289343004</v>
      </c>
      <c r="D201" s="148">
        <f>C201*Input!P201/100</f>
        <v>9.231548324923157E-2</v>
      </c>
      <c r="E201" s="149">
        <f>Input!M201</f>
        <v>3.0141617087410713</v>
      </c>
      <c r="F201" s="150">
        <f>E201*Input!N201/100</f>
        <v>7.5410513676274537E-4</v>
      </c>
      <c r="G201" s="151">
        <f t="shared" ref="G201:G207" si="649">E201*137.88</f>
        <v>415.59261640121889</v>
      </c>
      <c r="H201" s="150">
        <f>G201*Input!L201/100</f>
        <v>5.9505273180869997E-2</v>
      </c>
      <c r="I201" s="148">
        <v>0</v>
      </c>
      <c r="J201" s="152">
        <f>(((C201*$G$4*0.000000001*Input!G201*(234/233))-(I201*0.000000000000001))/Input!F201)*1000000000000</f>
        <v>785.14800758979402</v>
      </c>
      <c r="K201" s="148">
        <f>J201*Input!P201/100</f>
        <v>30.240598587684818</v>
      </c>
      <c r="L201" s="153">
        <f t="shared" ref="L201:L207" si="650">(J201/234)*602200000000*0.0000028263/(365.2425*24*60)</f>
        <v>10.858026227864459</v>
      </c>
      <c r="M201" s="154">
        <f>L201*Input!P201/100</f>
        <v>0.4182054968455744</v>
      </c>
      <c r="N201" s="148">
        <v>0</v>
      </c>
      <c r="O201" s="152">
        <f>(((G201*$D$4*0.000000001*Input!G201*(238/236))-(N201*0.000000001))/Input!F201)*1000000</f>
        <v>13.713891660199208</v>
      </c>
      <c r="P201" s="148">
        <f>O201*Input!N201/100</f>
        <v>3.4310422416863073E-3</v>
      </c>
      <c r="Q201" s="155">
        <f t="shared" ref="Q201:Q207" si="651">(O201/238.05)*602200000000000000*0.00000000015512/(365.2425*24*60)</f>
        <v>10.231923319911379</v>
      </c>
      <c r="R201" s="156">
        <f>Q201*Input!N201/100</f>
        <v>2.5598978024740492E-3</v>
      </c>
      <c r="S201" s="154">
        <f>Input!S201*$G$6/0.000000000155125</f>
        <v>1.0025332278136556</v>
      </c>
      <c r="T201" s="148">
        <f>S201*Input!T201/100</f>
        <v>3.6594922041431012E-3</v>
      </c>
      <c r="U201" s="154">
        <f>S201</f>
        <v>1.0025332278136556</v>
      </c>
      <c r="V201" s="148">
        <f>U201*Input!T201/100</f>
        <v>3.6594922041431012E-3</v>
      </c>
      <c r="W201" s="157">
        <v>0</v>
      </c>
      <c r="X201" s="152">
        <f>((($L$4*0.000000001*Input!G201/Input!W201*(232/229))-(W201*0.000000001))/Input!F201)*1000000000</f>
        <v>0.92455683950009271</v>
      </c>
      <c r="Y201" s="152">
        <f>X201*Input!X201/100</f>
        <v>1.1494624738283655E-2</v>
      </c>
      <c r="Z201" s="152">
        <f t="shared" ref="Z201:Z207" si="652">(X201/232)*6.022E+23*0.000000001*0.000000000049475/(365.2425*24*60)</f>
        <v>2.2575032592104383E-4</v>
      </c>
      <c r="AA201" s="152">
        <f>Z201*Input!X201/100</f>
        <v>2.8066584661368111E-6</v>
      </c>
      <c r="AB201" s="153">
        <v>0</v>
      </c>
      <c r="AC201" s="153">
        <v>0.9</v>
      </c>
      <c r="AD201" s="152">
        <f>(((Input!G201*$L$4*0.000000001*Input!U201*(230/229))-((AB201*0.000000000000001)+(Input!G201*AC201*0.000000000000001)))/Input!F201)*1000000000000</f>
        <v>224.23776595332598</v>
      </c>
      <c r="AE201" s="152">
        <f>AD201*Input!V201/100</f>
        <v>0.81962071726315511</v>
      </c>
      <c r="AF201" s="152">
        <f t="shared" ref="AF201:AF207" si="653">(AD201/230)*602200000000*$D$6/(365.2425*24*60)</f>
        <v>10.222668705901965</v>
      </c>
      <c r="AG201" s="152">
        <f>AF201*Input!V201/100</f>
        <v>3.7365298487762169E-2</v>
      </c>
      <c r="AH201" s="148">
        <f t="shared" ref="AH201:AH207" si="654">AF201/Z201</f>
        <v>45283.073963212541</v>
      </c>
      <c r="AI201" s="157">
        <f t="shared" ref="AI201:AI207" si="655">AH201*SQRT((AG201/AF201)^2+(AA201/Z201)^2)</f>
        <v>586.81176281100818</v>
      </c>
      <c r="AJ201" s="154">
        <f t="shared" ref="AJ201:AJ207" si="656">(U201-1)*1000</f>
        <v>2.5332278136556141</v>
      </c>
      <c r="AK201" s="157">
        <f t="shared" ref="AK201:AK207" si="657">V201*1000</f>
        <v>3.6594922041431013</v>
      </c>
      <c r="AL201" s="157">
        <f t="shared" ref="AL201:AL207" si="658">AF201/Q201</f>
        <v>0.99909551569924249</v>
      </c>
      <c r="AM201" s="157">
        <f t="shared" ref="AM201:AM207" si="659">AL201*SQRT((R201/Q201)^2+(AG201/AF201)^2)</f>
        <v>3.6603799518131683E-3</v>
      </c>
      <c r="AN201" s="148">
        <f>AF201/Q201</f>
        <v>0.99909551569924249</v>
      </c>
      <c r="AO201" s="152">
        <f t="shared" ref="AO201:AO207" si="660">AN201*SQRT((R201/Q201)^2+(AG201/AF201)^2)</f>
        <v>3.6603799518131683E-3</v>
      </c>
      <c r="AP201" s="148">
        <f t="shared" ref="AP201:AP207" si="661">ThU_Alter_Kombi(AN201,U201)</f>
        <v>590.52239999999995</v>
      </c>
      <c r="AQ201" s="148" t="e">
        <f t="shared" ref="AQ201:AQ207" si="662">Montealter(AN201,AO201,U201,V201)</f>
        <v>#VALUE!</v>
      </c>
      <c r="AR201" s="148" t="e">
        <f t="shared" ref="AR201:AR207" si="663">(AQ201/AP201)*100</f>
        <v>#VALUE!</v>
      </c>
      <c r="AS201" s="156">
        <f t="shared" ref="AS201:AS207" si="664">Z201/Q201</f>
        <v>2.2063332460841692E-5</v>
      </c>
      <c r="AT201" s="156">
        <f t="shared" ref="AT201:AT207" si="665">AS201*SQRT((Y201/X201)^2+(P201/O201)^2)</f>
        <v>2.7435962996316339E-7</v>
      </c>
      <c r="AU201" s="148">
        <v>0.75</v>
      </c>
      <c r="AV201" s="148">
        <f t="shared" ref="AV201:AV207" si="666">AU201/2</f>
        <v>0.375</v>
      </c>
      <c r="AW201" s="148">
        <f t="shared" ref="AW201:AW207" si="667">marincorr_age(AN201,U201,AS201,AU201)</f>
        <v>590.52059999999994</v>
      </c>
      <c r="AX201" s="158">
        <f t="shared" ref="AX201:AX207" si="668">marincorr_age_error(AN201, AO201, U201, V201, AS201, AT201, AU201, AV201)</f>
        <v>277.35925407389999</v>
      </c>
      <c r="AY201" s="158">
        <f t="shared" ref="AY201:AY207" si="669">SQRT(((AU201*EXP(-0.0000091577*AW201*1000))/(0.0000091577*(EXP(-0.0000091577*AW201*1000)+(AJ201/1000)*EXP(-(0.0000091577-0.0000028263)*AW201*1000)-AS201*AU201*EXP(-0.0000091577*AW201*1000))))^2*AT201^2+((AS201*EXP(-0.0000091577*AW201*1000))/(0.0000091577*(EXP(-0.0000091577*AW201*1000)+(AJ201/1000)*EXP(-(0.0000091577-0.0000028263)*AW201*1000)-AS201*AU201*EXP(-0.0000091577*AW201*1000))))^2*AV201^2+((0.0000091577/(0.0000091577-0.0000028263))*(EXP(-(0.0000091577-0.0000028263)*AW201*1000)-1)/(0.0000091577*(EXP(-0.0000091577*AW201*1000)+(AJ201/1000)*EXP(-(0.0000091577-0.0000028263)*AW201*1000)-AS201*AU201*EXP(-0.0000091577*AW201*1000))))^2*T201^2+(1/(0.0000091577*(EXP(-0.0000091577*AW201*1000)+(AJ201/1000)*EXP(-(0.0000091577-0.0000028263)*AW201*1000)-AS201*AU201*EXP(-0.0000091577*AW201*1000))))^2*AO201^2)/1000</f>
        <v>152.25304096402226</v>
      </c>
      <c r="AZ201" s="148" t="str">
        <f>Input!B201</f>
        <v>Hu1-13</v>
      </c>
      <c r="BA201" s="159">
        <f>Input!E201</f>
        <v>0</v>
      </c>
      <c r="BB201" s="148">
        <f t="shared" ref="BB201:BB207" si="670">((U201-1)*EXP(0.0000028263*AW201*1000))*1000</f>
        <v>13.443324686787861</v>
      </c>
      <c r="BC201" s="154">
        <f t="shared" ref="BC201:BC207" si="671">SQRT((EXP(0.0000028263*AW201*1000)*V201)^2+((U201-1)*0.0000028263*EXP(0.0000028263*AW201*1000)*AY201*1000)^2)*1000</f>
        <v>20.263457897541912</v>
      </c>
      <c r="BD201" s="148">
        <f t="shared" ref="BD201:BD207" si="672">AW201*1000-58</f>
        <v>590462.6</v>
      </c>
      <c r="BE201" s="160">
        <f t="shared" ref="BE201:BE207" si="673">AY201/2*1000</f>
        <v>76126.520482011125</v>
      </c>
      <c r="BF201" s="161">
        <f t="shared" ref="BF201:BF207" si="674">AY201/AW201*100</f>
        <v>25.782850075682756</v>
      </c>
      <c r="BG201" s="162"/>
      <c r="BH201" s="162"/>
      <c r="BI201" s="162"/>
      <c r="BJ201" s="162"/>
      <c r="BK201" s="162"/>
      <c r="BL201" s="162"/>
      <c r="BM201" s="166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2"/>
      <c r="DC201" s="162"/>
      <c r="DD201" s="162"/>
      <c r="DE201" s="162"/>
    </row>
    <row r="202" spans="1:109" ht="15" customHeight="1" x14ac:dyDescent="0.2">
      <c r="A202" s="9">
        <f>Input!A202</f>
        <v>10808</v>
      </c>
      <c r="B202" s="9" t="str">
        <f>Input!B202</f>
        <v>EH - S -1</v>
      </c>
      <c r="C202" s="9">
        <f>Input!O202</f>
        <v>0.93170976049088217</v>
      </c>
      <c r="D202" s="9">
        <f>C202*Input!P202/100</f>
        <v>7.1687324943582988E-3</v>
      </c>
      <c r="E202" s="11">
        <f>Input!M202</f>
        <v>0.66257048873188851</v>
      </c>
      <c r="F202" s="12">
        <f>E202*Input!N202/100</f>
        <v>5.7335937644656095E-4</v>
      </c>
      <c r="G202" s="13">
        <f t="shared" si="649"/>
        <v>91.355218986352781</v>
      </c>
      <c r="H202" s="12">
        <f>G202*Input!L202/100</f>
        <v>9.5763978367612898E-2</v>
      </c>
      <c r="I202" s="9">
        <v>0.3</v>
      </c>
      <c r="J202" s="21">
        <f>(((C202*$G$4*0.000000001*Input!G202*(234/233))-(I202*0.000000000000001))/Input!F202)*1000000000000</f>
        <v>42.75622803775935</v>
      </c>
      <c r="K202" s="9">
        <f>J202*Input!P202/100</f>
        <v>0.32897365066669637</v>
      </c>
      <c r="L202" s="14">
        <f t="shared" si="650"/>
        <v>0.5912875546403914</v>
      </c>
      <c r="M202" s="22">
        <f>L202*Input!P202/100</f>
        <v>4.5494664607001432E-3</v>
      </c>
      <c r="N202" s="9">
        <v>5.0000000000000001E-3</v>
      </c>
      <c r="O202" s="21">
        <f>(((G202*$D$4*0.000000001*Input!G202*(238/236))-(N202*0.000000001))/Input!F202)*1000000</f>
        <v>0.42228449205077412</v>
      </c>
      <c r="P202" s="9">
        <f>O202*Input!N202/100</f>
        <v>3.6542643713076634E-4</v>
      </c>
      <c r="Q202" s="23">
        <f t="shared" si="651"/>
        <v>0.31506611317275662</v>
      </c>
      <c r="R202" s="24">
        <f>Q202*Input!N202/100</f>
        <v>2.7264436503037859E-4</v>
      </c>
      <c r="S202" s="65">
        <f>Input!S202*$G$6/0.000000000155125</f>
        <v>1.8671400567178007</v>
      </c>
      <c r="T202" s="9">
        <f>S202*Input!T202/100</f>
        <v>4.4760647372226329E-3</v>
      </c>
      <c r="U202" s="9">
        <f>S202*1/((U201+U203)/2)</f>
        <v>1.865153059483925</v>
      </c>
      <c r="V202" s="9">
        <f>U202*Input!T202/100</f>
        <v>4.4713013408081478E-3</v>
      </c>
      <c r="W202" s="3">
        <v>3.0000000000000001E-3</v>
      </c>
      <c r="X202" s="21">
        <f>((($L$4*0.000000001*Input!G202/Input!W202*(232/229))-(W202*0.000000001))/Input!F202)*1000000000</f>
        <v>0.69994286291167362</v>
      </c>
      <c r="Y202" s="21">
        <f>X202*Input!X202/100</f>
        <v>1.8287608413995835E-3</v>
      </c>
      <c r="Z202" s="21">
        <f t="shared" si="652"/>
        <v>1.7090601970329482E-4</v>
      </c>
      <c r="AA202" s="21">
        <f>Z202*Input!X202/100</f>
        <v>4.465310712544428E-7</v>
      </c>
      <c r="AB202" s="14">
        <v>0.05</v>
      </c>
      <c r="AC202" s="14">
        <v>0.9</v>
      </c>
      <c r="AD202" s="21">
        <f>(((Input!G202*$L$4*0.000000001*Input!U202*(230/229))-((AB202*0.000000000000001)+(Input!G202*AC202*0.000000000000001)))/Input!F202)*1000000000000</f>
        <v>0.89149122838664696</v>
      </c>
      <c r="AE202" s="21">
        <f>AD202*Input!V202/100</f>
        <v>7.2601091431362006E-3</v>
      </c>
      <c r="AF202" s="191">
        <f t="shared" si="653"/>
        <v>4.0641768986902908E-2</v>
      </c>
      <c r="AG202" s="21">
        <f>AF202*Input!V202/100</f>
        <v>3.3097765768153086E-4</v>
      </c>
      <c r="AH202" s="9">
        <f t="shared" si="654"/>
        <v>237.80185775468851</v>
      </c>
      <c r="AI202" s="3">
        <f t="shared" si="655"/>
        <v>2.03383182005348</v>
      </c>
      <c r="AJ202" s="22">
        <f t="shared" si="656"/>
        <v>865.15305948392495</v>
      </c>
      <c r="AK202" s="3">
        <f t="shared" si="657"/>
        <v>4.4713013408081475</v>
      </c>
      <c r="AL202" s="3">
        <f t="shared" si="658"/>
        <v>0.12899441510111964</v>
      </c>
      <c r="AM202" s="3">
        <f t="shared" si="659"/>
        <v>1.0564162730665029E-3</v>
      </c>
      <c r="AN202" s="9">
        <f>AL202*1/((AN201+AN203)/2)</f>
        <v>0.12911731305222784</v>
      </c>
      <c r="AO202" s="21">
        <f t="shared" si="660"/>
        <v>1.0574227615673846E-3</v>
      </c>
      <c r="AP202" s="58">
        <f t="shared" si="661"/>
        <v>7.7926000000000002</v>
      </c>
      <c r="AQ202" s="58">
        <f t="shared" si="662"/>
        <v>6.9800000000000001E-2</v>
      </c>
      <c r="AR202" s="58">
        <f t="shared" si="663"/>
        <v>0.89572158201370533</v>
      </c>
      <c r="AS202" s="67">
        <f t="shared" si="664"/>
        <v>5.4244494268916783E-4</v>
      </c>
      <c r="AT202" s="67">
        <f t="shared" si="665"/>
        <v>1.4929748927642756E-6</v>
      </c>
      <c r="AU202" s="58">
        <v>0.75</v>
      </c>
      <c r="AV202" s="58">
        <f t="shared" si="666"/>
        <v>0.375</v>
      </c>
      <c r="AW202" s="58">
        <f t="shared" si="667"/>
        <v>7.7690999999999999</v>
      </c>
      <c r="AX202" s="57">
        <f t="shared" si="668"/>
        <v>6.8591898400000004E-2</v>
      </c>
      <c r="AY202" s="47">
        <f t="shared" si="669"/>
        <v>6.9598809824449021E-2</v>
      </c>
      <c r="AZ202" s="9" t="str">
        <f>Input!B202</f>
        <v>EH - S -1</v>
      </c>
      <c r="BA202" s="48">
        <f>Input!E202</f>
        <v>0</v>
      </c>
      <c r="BB202" s="58">
        <f t="shared" si="670"/>
        <v>884.36002337520881</v>
      </c>
      <c r="BC202" s="22">
        <f t="shared" si="671"/>
        <v>4.5738764931314835</v>
      </c>
      <c r="BD202" s="9">
        <f t="shared" si="672"/>
        <v>7711.0999999999995</v>
      </c>
      <c r="BE202" s="49">
        <f t="shared" si="673"/>
        <v>34.79940491222451</v>
      </c>
      <c r="BF202" s="89">
        <f t="shared" si="674"/>
        <v>0.89584134358482981</v>
      </c>
      <c r="BG202" s="85"/>
      <c r="BH202" s="85"/>
      <c r="BI202" s="85"/>
      <c r="BJ202" s="85"/>
      <c r="BK202" s="85"/>
      <c r="BL202" s="85"/>
      <c r="BM202" s="90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</row>
    <row r="203" spans="1:109" s="165" customFormat="1" ht="15" customHeight="1" x14ac:dyDescent="0.2">
      <c r="A203" s="148">
        <f>Input!A203</f>
        <v>10368</v>
      </c>
      <c r="B203" s="148" t="str">
        <f>Input!B203</f>
        <v>Hu1-13</v>
      </c>
      <c r="C203" s="148">
        <f>Input!O203</f>
        <v>2.2278549156121481</v>
      </c>
      <c r="D203" s="148">
        <f>C203*Input!P203/100</f>
        <v>5.9864299611917055E-2</v>
      </c>
      <c r="E203" s="149">
        <f>Input!M203</f>
        <v>3.0128906645001674</v>
      </c>
      <c r="F203" s="150">
        <f>E203*Input!N203/100</f>
        <v>1.0389959630329657E-3</v>
      </c>
      <c r="G203" s="151">
        <f t="shared" si="649"/>
        <v>415.41736482128306</v>
      </c>
      <c r="H203" s="150">
        <f>G203*Input!L203/100</f>
        <v>4.7670308163261794E-2</v>
      </c>
      <c r="I203" s="148">
        <v>0</v>
      </c>
      <c r="J203" s="152">
        <f>(((C203*$G$4*0.000000001*Input!G203*(234/233))-(I203*0.000000000000001))/Input!F203)*1000000000000</f>
        <v>729.7981210014218</v>
      </c>
      <c r="K203" s="148">
        <f>J203*Input!P203/100</f>
        <v>19.610277610846492</v>
      </c>
      <c r="L203" s="153">
        <f t="shared" si="650"/>
        <v>10.092577529687468</v>
      </c>
      <c r="M203" s="154">
        <f>L203*Input!P203/100</f>
        <v>0.27119588482165596</v>
      </c>
      <c r="N203" s="148">
        <v>0</v>
      </c>
      <c r="O203" s="152">
        <f>(((G203*$D$4*0.000000001*Input!G203*(238/236))-(N203*0.000000001))/Input!F203)*1000000</f>
        <v>13.708108638351201</v>
      </c>
      <c r="P203" s="148">
        <f>O203*Input!N203/100</f>
        <v>4.7272440729033399E-3</v>
      </c>
      <c r="Q203" s="155">
        <f t="shared" si="651"/>
        <v>10.227608612053658</v>
      </c>
      <c r="R203" s="156">
        <f>Q203*Input!N203/100</f>
        <v>3.5269929256353718E-3</v>
      </c>
      <c r="S203" s="154">
        <f>Input!S203*$G$6/0.000000000155125</f>
        <v>0.99959742545769092</v>
      </c>
      <c r="T203" s="148">
        <f>S203*Input!T203/100</f>
        <v>3.7124961421403204E-3</v>
      </c>
      <c r="U203" s="154">
        <f>S203</f>
        <v>0.99959742545769092</v>
      </c>
      <c r="V203" s="148">
        <f>U203*Input!T203/100</f>
        <v>3.7124961421403204E-3</v>
      </c>
      <c r="W203" s="157">
        <v>0</v>
      </c>
      <c r="X203" s="152">
        <f>((($L$4*0.000000001*Input!G203/Input!W203*(232/229))-(W203*0.000000001))/Input!F203)*1000000000</f>
        <v>0.9335884491501224</v>
      </c>
      <c r="Y203" s="152">
        <f>X203*Input!X203/100</f>
        <v>1.2557209998283496E-2</v>
      </c>
      <c r="Z203" s="152">
        <f t="shared" si="652"/>
        <v>2.2795558657671999E-4</v>
      </c>
      <c r="AA203" s="152">
        <f>Z203*Input!X203/100</f>
        <v>3.0661113829456515E-6</v>
      </c>
      <c r="AB203" s="153">
        <v>0</v>
      </c>
      <c r="AC203" s="153">
        <v>0.9</v>
      </c>
      <c r="AD203" s="152">
        <f>(((Input!G203*$L$4*0.000000001*Input!U203*(230/229))-((AB203*0.000000000000001)+(Input!G203*AC203*0.000000000000001)))/Input!F203)*1000000000000</f>
        <v>224.12196254259763</v>
      </c>
      <c r="AE203" s="152">
        <f>AD203*Input!V203/100</f>
        <v>0.72213481898370502</v>
      </c>
      <c r="AF203" s="152">
        <f t="shared" si="653"/>
        <v>10.217389399368312</v>
      </c>
      <c r="AG203" s="152">
        <f>AF203*Input!V203/100</f>
        <v>3.2921060304371121E-2</v>
      </c>
      <c r="AH203" s="148">
        <f t="shared" si="654"/>
        <v>44821.842503647436</v>
      </c>
      <c r="AI203" s="157">
        <f t="shared" si="655"/>
        <v>619.931639198178</v>
      </c>
      <c r="AJ203" s="154">
        <f t="shared" si="656"/>
        <v>-0.40257454230907541</v>
      </c>
      <c r="AK203" s="157">
        <f t="shared" si="657"/>
        <v>3.7124961421403202</v>
      </c>
      <c r="AL203" s="157">
        <f t="shared" si="658"/>
        <v>0.9990008209080955</v>
      </c>
      <c r="AM203" s="157">
        <f t="shared" si="659"/>
        <v>3.2372257511724518E-3</v>
      </c>
      <c r="AN203" s="148">
        <f>AF203/Q203</f>
        <v>0.9990008209080955</v>
      </c>
      <c r="AO203" s="152">
        <f t="shared" si="660"/>
        <v>3.2372257511724518E-3</v>
      </c>
      <c r="AP203" s="148">
        <f t="shared" si="661"/>
        <v>849.15179999999998</v>
      </c>
      <c r="AQ203" s="148" t="e">
        <f t="shared" si="662"/>
        <v>#VALUE!</v>
      </c>
      <c r="AR203" s="148" t="e">
        <f t="shared" si="663"/>
        <v>#VALUE!</v>
      </c>
      <c r="AS203" s="156">
        <f t="shared" si="664"/>
        <v>2.2288258695005688E-5</v>
      </c>
      <c r="AT203" s="156">
        <f t="shared" si="665"/>
        <v>2.9988622582454765E-7</v>
      </c>
      <c r="AU203" s="148">
        <v>0.75</v>
      </c>
      <c r="AV203" s="148">
        <f t="shared" si="666"/>
        <v>0.375</v>
      </c>
      <c r="AW203" s="148">
        <f t="shared" si="667"/>
        <v>849.15</v>
      </c>
      <c r="AX203" s="158">
        <f t="shared" si="668"/>
        <v>323.34993172029999</v>
      </c>
      <c r="AY203" s="158">
        <f t="shared" si="669"/>
        <v>1633.5655034973233</v>
      </c>
      <c r="AZ203" s="148" t="str">
        <f>Input!B203</f>
        <v>Hu1-13</v>
      </c>
      <c r="BA203" s="159">
        <f>Input!E203</f>
        <v>0</v>
      </c>
      <c r="BB203" s="148">
        <f t="shared" si="670"/>
        <v>-4.4374400462800612</v>
      </c>
      <c r="BC203" s="154">
        <f t="shared" si="671"/>
        <v>45.76361746812902</v>
      </c>
      <c r="BD203" s="148">
        <f t="shared" si="672"/>
        <v>849092</v>
      </c>
      <c r="BE203" s="160">
        <f t="shared" si="673"/>
        <v>816782.75174866163</v>
      </c>
      <c r="BF203" s="161">
        <f t="shared" si="674"/>
        <v>192.37655343547351</v>
      </c>
      <c r="BG203" s="162"/>
      <c r="BH203" s="162"/>
      <c r="BI203" s="162"/>
      <c r="BJ203" s="162"/>
      <c r="BK203" s="162"/>
      <c r="BL203" s="162"/>
      <c r="BM203" s="166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2"/>
      <c r="DC203" s="162"/>
      <c r="DD203" s="162"/>
      <c r="DE203" s="162"/>
    </row>
    <row r="204" spans="1:109" ht="15" customHeight="1" x14ac:dyDescent="0.2">
      <c r="A204" s="9">
        <f>Input!A204</f>
        <v>10809</v>
      </c>
      <c r="B204" s="9" t="str">
        <f>Input!B204</f>
        <v>EH - S -2</v>
      </c>
      <c r="C204" s="9">
        <f>Input!O204</f>
        <v>0.95221383623272027</v>
      </c>
      <c r="D204" s="9">
        <f>C204*Input!P204/100</f>
        <v>6.4321995437157655E-3</v>
      </c>
      <c r="E204" s="11">
        <f>Input!M204</f>
        <v>0.72556988032820968</v>
      </c>
      <c r="F204" s="12">
        <f>E204*Input!N204/100</f>
        <v>7.6438714481687317E-4</v>
      </c>
      <c r="G204" s="13">
        <f t="shared" si="649"/>
        <v>100.04157509965354</v>
      </c>
      <c r="H204" s="12">
        <f>G204*Input!L204/100</f>
        <v>7.9519574864370002E-2</v>
      </c>
      <c r="I204" s="9">
        <v>0.3</v>
      </c>
      <c r="J204" s="21">
        <f>(((C204*$G$4*0.000000001*Input!G204*(234/233))-(I204*0.000000000000001))/Input!F204)*1000000000000</f>
        <v>37.546776322943209</v>
      </c>
      <c r="K204" s="9">
        <f>J204*Input!P204/100</f>
        <v>0.25362828005936344</v>
      </c>
      <c r="L204" s="14">
        <f t="shared" si="650"/>
        <v>0.51924462412859473</v>
      </c>
      <c r="M204" s="22">
        <f>L204*Input!P204/100</f>
        <v>3.5074947530803853E-3</v>
      </c>
      <c r="N204" s="9">
        <v>5.0000000000000001E-3</v>
      </c>
      <c r="O204" s="21">
        <f>(((G204*$D$4*0.000000001*Input!G204*(238/236))-(N204*0.000000001))/Input!F204)*1000000</f>
        <v>0.39735205072384233</v>
      </c>
      <c r="P204" s="9">
        <f>O204*Input!N204/100</f>
        <v>4.1860998888561268E-4</v>
      </c>
      <c r="Q204" s="23">
        <f t="shared" si="651"/>
        <v>0.2964640391476473</v>
      </c>
      <c r="R204" s="24">
        <f>Q204*Input!N204/100</f>
        <v>3.1232456937495793E-4</v>
      </c>
      <c r="S204" s="65">
        <f>Input!S204*$G$6/0.000000000155125</f>
        <v>1.7467952771901827</v>
      </c>
      <c r="T204" s="9">
        <f>S204*Input!T204/100</f>
        <v>4.436759946211977E-3</v>
      </c>
      <c r="U204" s="9">
        <f>S204*1/((U203+U205)/2)</f>
        <v>1.7473090615989568</v>
      </c>
      <c r="V204" s="9">
        <f>U204*Input!T204/100</f>
        <v>4.4380649291802746E-3</v>
      </c>
      <c r="W204" s="3">
        <v>3.0000000000000001E-3</v>
      </c>
      <c r="X204" s="21">
        <f>((($L$4*0.000000001*Input!G204/Input!W204*(232/229))-(W204*0.000000001))/Input!F204)*1000000000</f>
        <v>15.248938824121467</v>
      </c>
      <c r="Y204" s="21">
        <f>X204*Input!X204/100</f>
        <v>4.0586780597067974E-2</v>
      </c>
      <c r="Z204" s="21">
        <f t="shared" si="652"/>
        <v>3.723354543952985E-3</v>
      </c>
      <c r="AA204" s="21">
        <f>Z204*Input!X204/100</f>
        <v>9.9101305148833687E-6</v>
      </c>
      <c r="AB204" s="14">
        <v>0.05</v>
      </c>
      <c r="AC204" s="14">
        <v>0.9</v>
      </c>
      <c r="AD204" s="21">
        <f>(((Input!G204*$L$4*0.000000001*Input!U204*(230/229))-((AB204*0.000000000000001)+(Input!G204*AC204*0.000000000000001)))/Input!F204)*1000000000000</f>
        <v>1.4520788202772676</v>
      </c>
      <c r="AE204" s="21">
        <f>AD204*Input!V204/100</f>
        <v>7.5990222277637085E-3</v>
      </c>
      <c r="AF204" s="191">
        <f t="shared" si="653"/>
        <v>6.6198129701493719E-2</v>
      </c>
      <c r="AG204" s="21">
        <f>AF204*Input!V204/100</f>
        <v>3.4642820486974831E-4</v>
      </c>
      <c r="AH204" s="9">
        <f t="shared" si="654"/>
        <v>17.779163633236212</v>
      </c>
      <c r="AI204" s="3">
        <f t="shared" si="655"/>
        <v>0.10438442449192289</v>
      </c>
      <c r="AJ204" s="22">
        <f t="shared" si="656"/>
        <v>747.30906159895687</v>
      </c>
      <c r="AK204" s="3">
        <f t="shared" si="657"/>
        <v>4.4380649291802747</v>
      </c>
      <c r="AL204" s="3">
        <f t="shared" si="658"/>
        <v>0.22329227481288286</v>
      </c>
      <c r="AM204" s="3">
        <f t="shared" si="659"/>
        <v>1.1919764635187618E-3</v>
      </c>
      <c r="AN204" s="9">
        <f>AL204*1/((AN203+AN205)/2)</f>
        <v>0.22339370535637113</v>
      </c>
      <c r="AO204" s="21">
        <f t="shared" si="660"/>
        <v>1.1925179189749401E-3</v>
      </c>
      <c r="AP204" s="58">
        <f t="shared" si="661"/>
        <v>14.7971</v>
      </c>
      <c r="AQ204" s="58">
        <f t="shared" si="662"/>
        <v>9.3200000000000005E-2</v>
      </c>
      <c r="AR204" s="58">
        <f t="shared" si="663"/>
        <v>0.62985314690040617</v>
      </c>
      <c r="AS204" s="67">
        <f t="shared" si="664"/>
        <v>1.2559211412817092E-2</v>
      </c>
      <c r="AT204" s="67">
        <f t="shared" si="665"/>
        <v>3.5951049854404949E-5</v>
      </c>
      <c r="AU204" s="58">
        <v>0.75</v>
      </c>
      <c r="AV204" s="58">
        <f t="shared" si="666"/>
        <v>0.375</v>
      </c>
      <c r="AW204" s="58">
        <f t="shared" si="667"/>
        <v>14.2172</v>
      </c>
      <c r="AX204" s="57">
        <f t="shared" si="668"/>
        <v>0.31504628169999999</v>
      </c>
      <c r="AY204" s="47">
        <f t="shared" si="669"/>
        <v>0.30514153801822352</v>
      </c>
      <c r="AZ204" s="9" t="str">
        <f>Input!B204</f>
        <v>EH - S -2</v>
      </c>
      <c r="BA204" s="48">
        <f>Input!E204</f>
        <v>0</v>
      </c>
      <c r="BB204" s="58">
        <f t="shared" si="670"/>
        <v>777.94895307178751</v>
      </c>
      <c r="BC204" s="22">
        <f t="shared" si="671"/>
        <v>4.6684882006839281</v>
      </c>
      <c r="BD204" s="9">
        <f t="shared" si="672"/>
        <v>14159.2</v>
      </c>
      <c r="BE204" s="49">
        <f t="shared" si="673"/>
        <v>152.57076900911176</v>
      </c>
      <c r="BF204" s="89">
        <f t="shared" si="674"/>
        <v>2.1462843458502623</v>
      </c>
      <c r="BG204" s="85"/>
      <c r="BH204" s="85"/>
      <c r="BI204" s="85"/>
      <c r="BJ204" s="85"/>
      <c r="BK204" s="85"/>
      <c r="BL204" s="85"/>
      <c r="BM204" s="90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</row>
    <row r="205" spans="1:109" s="165" customFormat="1" ht="15" customHeight="1" x14ac:dyDescent="0.2">
      <c r="A205" s="148">
        <f>Input!A205</f>
        <v>10368</v>
      </c>
      <c r="B205" s="148" t="str">
        <f>Input!B205</f>
        <v>Hu1-13</v>
      </c>
      <c r="C205" s="148">
        <f>Input!O205</f>
        <v>2.2535742801438463</v>
      </c>
      <c r="D205" s="148">
        <f>C205*Input!P205/100</f>
        <v>5.8808489739784114E-2</v>
      </c>
      <c r="E205" s="149">
        <f>Input!M205</f>
        <v>3.0154993304519668</v>
      </c>
      <c r="F205" s="150">
        <f>E205*Input!N205/100</f>
        <v>1.2442191970241929E-3</v>
      </c>
      <c r="G205" s="151">
        <f t="shared" si="649"/>
        <v>415.77704768271718</v>
      </c>
      <c r="H205" s="150">
        <f>G205*Input!L205/100</f>
        <v>5.9790578916418854E-2</v>
      </c>
      <c r="I205" s="148">
        <v>0</v>
      </c>
      <c r="J205" s="152">
        <f>(((C205*$G$4*0.000000001*Input!G205*(234/233))-(I205*0.000000000000001))/Input!F205)*1000000000000</f>
        <v>738.22324050855377</v>
      </c>
      <c r="K205" s="148">
        <f>J205*Input!P205/100</f>
        <v>19.264416641436977</v>
      </c>
      <c r="L205" s="153">
        <f t="shared" si="650"/>
        <v>10.209090808326678</v>
      </c>
      <c r="M205" s="154">
        <f>L205*Input!P205/100</f>
        <v>0.26641287901798438</v>
      </c>
      <c r="N205" s="148">
        <v>0</v>
      </c>
      <c r="O205" s="152">
        <f>(((G205*$D$4*0.000000001*Input!G205*(238/236))-(N205*0.000000001))/Input!F205)*1000000</f>
        <v>13.719977597517156</v>
      </c>
      <c r="P205" s="148">
        <f>O205*Input!N205/100</f>
        <v>5.6609727407945197E-3</v>
      </c>
      <c r="Q205" s="155">
        <f t="shared" si="651"/>
        <v>10.236464032752778</v>
      </c>
      <c r="R205" s="156">
        <f>Q205*Input!N205/100</f>
        <v>4.2236471189299671E-3</v>
      </c>
      <c r="S205" s="154">
        <f>Input!S205*$G$6/0.000000000155125</f>
        <v>0.99981448807258755</v>
      </c>
      <c r="T205" s="148">
        <f>S205*Input!T205/100</f>
        <v>5.5610833360805988E-3</v>
      </c>
      <c r="U205" s="154">
        <f>S205</f>
        <v>0.99981448807258755</v>
      </c>
      <c r="V205" s="148">
        <f>U205*Input!T205/100</f>
        <v>5.5610833360805988E-3</v>
      </c>
      <c r="W205" s="157">
        <v>0</v>
      </c>
      <c r="X205" s="152">
        <f>((($L$4*0.000000001*Input!G205/Input!W205*(232/229))-(W205*0.000000001))/Input!F205)*1000000000</f>
        <v>0.93036929522564293</v>
      </c>
      <c r="Y205" s="152">
        <f>X205*Input!X205/100</f>
        <v>1.2455212966994162E-2</v>
      </c>
      <c r="Z205" s="152">
        <f t="shared" si="652"/>
        <v>2.2716956129780453E-4</v>
      </c>
      <c r="AA205" s="152">
        <f>Z205*Input!X205/100</f>
        <v>3.0412066263392362E-6</v>
      </c>
      <c r="AB205" s="153">
        <v>0</v>
      </c>
      <c r="AC205" s="153">
        <v>0.9</v>
      </c>
      <c r="AD205" s="152">
        <f>(((Input!G205*$L$4*0.000000001*Input!U205*(230/229))-((AB205*0.000000000000001)+(Input!G205*AC205*0.000000000000001)))/Input!F205)*1000000000000</f>
        <v>224.5608248926398</v>
      </c>
      <c r="AE205" s="152">
        <f>AD205*Input!V205/100</f>
        <v>0.94804796453771478</v>
      </c>
      <c r="AF205" s="152">
        <f t="shared" si="653"/>
        <v>10.237396486010924</v>
      </c>
      <c r="AG205" s="152">
        <f>AF205*Input!V205/100</f>
        <v>4.3220107092892673E-2</v>
      </c>
      <c r="AH205" s="148">
        <f t="shared" si="654"/>
        <v>45065.000907363479</v>
      </c>
      <c r="AI205" s="157">
        <f t="shared" si="655"/>
        <v>632.59061686245195</v>
      </c>
      <c r="AJ205" s="154">
        <f t="shared" si="656"/>
        <v>-0.1855119274124517</v>
      </c>
      <c r="AK205" s="157">
        <f t="shared" si="657"/>
        <v>5.5610833360805989</v>
      </c>
      <c r="AL205" s="157">
        <f t="shared" si="658"/>
        <v>1.0000910913431789</v>
      </c>
      <c r="AM205" s="157">
        <f t="shared" si="659"/>
        <v>4.2422881670103824E-3</v>
      </c>
      <c r="AN205" s="148">
        <f>AF205/Q205</f>
        <v>1.0000910913431789</v>
      </c>
      <c r="AO205" s="152">
        <f t="shared" si="660"/>
        <v>4.2422881670103824E-3</v>
      </c>
      <c r="AP205" s="148" t="str">
        <f t="shared" si="661"/>
        <v>Out of range</v>
      </c>
      <c r="AQ205" s="148" t="e">
        <f t="shared" si="662"/>
        <v>#VALUE!</v>
      </c>
      <c r="AR205" s="148" t="e">
        <f t="shared" si="663"/>
        <v>#VALUE!</v>
      </c>
      <c r="AS205" s="156">
        <f t="shared" si="664"/>
        <v>2.2192190640337196E-5</v>
      </c>
      <c r="AT205" s="156">
        <f t="shared" si="665"/>
        <v>2.9723649829793059E-7</v>
      </c>
      <c r="AU205" s="148">
        <v>0.75</v>
      </c>
      <c r="AV205" s="148">
        <f t="shared" si="666"/>
        <v>0.375</v>
      </c>
      <c r="AW205" s="148" t="str">
        <f t="shared" si="667"/>
        <v>Out of range</v>
      </c>
      <c r="AX205" s="158">
        <f t="shared" si="668"/>
        <v>298.95363448329999</v>
      </c>
      <c r="AY205" s="158" t="e">
        <f t="shared" si="669"/>
        <v>#VALUE!</v>
      </c>
      <c r="AZ205" s="148" t="str">
        <f>Input!B205</f>
        <v>Hu1-13</v>
      </c>
      <c r="BA205" s="159">
        <f>Input!E205</f>
        <v>0</v>
      </c>
      <c r="BB205" s="148" t="e">
        <f t="shared" si="670"/>
        <v>#VALUE!</v>
      </c>
      <c r="BC205" s="154" t="e">
        <f t="shared" si="671"/>
        <v>#VALUE!</v>
      </c>
      <c r="BD205" s="148" t="e">
        <f t="shared" si="672"/>
        <v>#VALUE!</v>
      </c>
      <c r="BE205" s="160" t="e">
        <f t="shared" si="673"/>
        <v>#VALUE!</v>
      </c>
      <c r="BF205" s="161" t="e">
        <f t="shared" si="674"/>
        <v>#VALUE!</v>
      </c>
      <c r="BG205" s="162"/>
      <c r="BH205" s="162"/>
      <c r="BI205" s="162"/>
      <c r="BJ205" s="162"/>
      <c r="BK205" s="162"/>
      <c r="BL205" s="162"/>
      <c r="BM205" s="166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2"/>
      <c r="DC205" s="162"/>
      <c r="DD205" s="162"/>
      <c r="DE205" s="162"/>
    </row>
    <row r="206" spans="1:109" ht="15" customHeight="1" x14ac:dyDescent="0.2">
      <c r="A206" s="9">
        <f>Input!A206</f>
        <v>10810</v>
      </c>
      <c r="B206" s="9" t="str">
        <f>Input!B206</f>
        <v>EH - S -3</v>
      </c>
      <c r="C206" s="9">
        <f>Input!O206</f>
        <v>1.4835406209907922</v>
      </c>
      <c r="D206" s="9">
        <f>C206*Input!P206/100</f>
        <v>6.9170494796986894E-3</v>
      </c>
      <c r="E206" s="11">
        <f>Input!M206</f>
        <v>0.86593359012598881</v>
      </c>
      <c r="F206" s="12">
        <f>E206*Input!N206/100</f>
        <v>6.1730673181309783E-4</v>
      </c>
      <c r="G206" s="13">
        <f t="shared" si="649"/>
        <v>119.39492340657134</v>
      </c>
      <c r="H206" s="12">
        <f>G206*Input!L206/100</f>
        <v>9.7507296970420654E-2</v>
      </c>
      <c r="I206" s="9">
        <v>0.3</v>
      </c>
      <c r="J206" s="21">
        <f>(((C206*$G$4*0.000000001*Input!G206*(234/233))-(I206*0.000000000000001))/Input!F206)*1000000000000</f>
        <v>55.83443731930717</v>
      </c>
      <c r="K206" s="9">
        <f>J206*Input!P206/100</f>
        <v>0.26032961965736412</v>
      </c>
      <c r="L206" s="14">
        <f t="shared" si="650"/>
        <v>0.772149682570209</v>
      </c>
      <c r="M206" s="22">
        <f>L206*Input!P206/100</f>
        <v>3.600169408576593E-3</v>
      </c>
      <c r="N206" s="9">
        <v>5.0000000000000001E-3</v>
      </c>
      <c r="O206" s="21">
        <f>(((G206*$D$4*0.000000001*Input!G206*(238/236))-(N206*0.000000001))/Input!F206)*1000000</f>
        <v>0.45262894604796766</v>
      </c>
      <c r="P206" s="9">
        <f>O206*Input!N206/100</f>
        <v>3.2267011996638806E-4</v>
      </c>
      <c r="Q206" s="23">
        <f t="shared" si="651"/>
        <v>0.33770608541236175</v>
      </c>
      <c r="R206" s="24">
        <f>Q206*Input!N206/100</f>
        <v>2.4074391186161158E-4</v>
      </c>
      <c r="S206" s="65">
        <f>Input!S206*$G$6/0.000000000155125</f>
        <v>2.2628339515723539</v>
      </c>
      <c r="T206" s="9">
        <f>S206*Input!T206/100</f>
        <v>3.3993006676421135E-3</v>
      </c>
      <c r="U206" s="9">
        <f>S206*1/((U205+U207)/2)</f>
        <v>2.2599030595793468</v>
      </c>
      <c r="V206" s="9">
        <f>U206*Input!T206/100</f>
        <v>3.3948977890739828E-3</v>
      </c>
      <c r="W206" s="3">
        <v>3.0000000000000001E-3</v>
      </c>
      <c r="X206" s="21">
        <f>((($L$4*0.000000001*Input!G206/Input!W206*(232/229))-(W206*0.000000001))/Input!F206)*1000000000</f>
        <v>3.8790622275890505</v>
      </c>
      <c r="Y206" s="21">
        <f>X206*Input!X206/100</f>
        <v>1.6474856762576748E-2</v>
      </c>
      <c r="Z206" s="21">
        <f t="shared" si="652"/>
        <v>9.4715600462133695E-4</v>
      </c>
      <c r="AA206" s="21">
        <f>Z206*Input!X206/100</f>
        <v>4.0226886274133072E-6</v>
      </c>
      <c r="AB206" s="14">
        <v>0.05</v>
      </c>
      <c r="AC206" s="14">
        <v>0.9</v>
      </c>
      <c r="AD206" s="21">
        <f>(((Input!G206*$L$4*0.000000001*Input!U206*(230/229))-((AB206*0.000000000000001)+(Input!G206*AC206*0.000000000000001)))/Input!F206)*1000000000000</f>
        <v>2.0544134964229142</v>
      </c>
      <c r="AE206" s="21">
        <f>AD206*Input!V206/100</f>
        <v>1.2923026654379326E-2</v>
      </c>
      <c r="AF206" s="191">
        <f t="shared" si="653"/>
        <v>9.365767835573488E-2</v>
      </c>
      <c r="AG206" s="21">
        <f>AF206*Input!V206/100</f>
        <v>5.8914170681114493E-4</v>
      </c>
      <c r="AH206" s="9">
        <f t="shared" si="654"/>
        <v>98.883054004581055</v>
      </c>
      <c r="AI206" s="3">
        <f t="shared" si="655"/>
        <v>0.75051422522978695</v>
      </c>
      <c r="AJ206" s="22">
        <f t="shared" si="656"/>
        <v>1259.9030595793467</v>
      </c>
      <c r="AK206" s="3">
        <f t="shared" si="657"/>
        <v>3.3948977890739829</v>
      </c>
      <c r="AL206" s="3">
        <f t="shared" si="658"/>
        <v>0.27733488498252135</v>
      </c>
      <c r="AM206" s="3">
        <f t="shared" si="659"/>
        <v>1.7557069719742401E-3</v>
      </c>
      <c r="AN206" s="9">
        <f>AL206*1/((AN205+AN207)/2)</f>
        <v>0.2774259192034329</v>
      </c>
      <c r="AO206" s="21">
        <f t="shared" si="660"/>
        <v>1.7562832767414991E-3</v>
      </c>
      <c r="AP206" s="58">
        <f t="shared" si="661"/>
        <v>14.135400000000001</v>
      </c>
      <c r="AQ206" s="58">
        <f t="shared" si="662"/>
        <v>9.4E-2</v>
      </c>
      <c r="AR206" s="58">
        <f t="shared" si="663"/>
        <v>0.66499709948073626</v>
      </c>
      <c r="AS206" s="67">
        <f t="shared" si="664"/>
        <v>2.804675561190424E-3</v>
      </c>
      <c r="AT206" s="67">
        <f t="shared" si="665"/>
        <v>1.2078437739402704E-5</v>
      </c>
      <c r="AU206" s="58">
        <v>0.75</v>
      </c>
      <c r="AV206" s="58">
        <f t="shared" si="666"/>
        <v>0.375</v>
      </c>
      <c r="AW206" s="58">
        <f t="shared" si="667"/>
        <v>14.036</v>
      </c>
      <c r="AX206" s="57">
        <f t="shared" si="668"/>
        <v>0.1073431369</v>
      </c>
      <c r="AY206" s="47">
        <f t="shared" si="669"/>
        <v>0.10910092243360035</v>
      </c>
      <c r="AZ206" s="9" t="str">
        <f>Input!B206</f>
        <v>EH - S -3</v>
      </c>
      <c r="BA206" s="48">
        <f>Input!E206</f>
        <v>0</v>
      </c>
      <c r="BB206" s="58">
        <f t="shared" si="670"/>
        <v>1310.8879446784356</v>
      </c>
      <c r="BC206" s="22">
        <f t="shared" si="671"/>
        <v>3.5553330064794633</v>
      </c>
      <c r="BD206" s="9">
        <f t="shared" si="672"/>
        <v>13978</v>
      </c>
      <c r="BE206" s="49">
        <f t="shared" si="673"/>
        <v>54.55046121680018</v>
      </c>
      <c r="BF206" s="89">
        <f t="shared" si="674"/>
        <v>0.77729354825876573</v>
      </c>
      <c r="BG206" s="85"/>
      <c r="BH206" s="85"/>
      <c r="BI206" s="85"/>
      <c r="BJ206" s="85"/>
      <c r="BK206" s="85"/>
      <c r="BL206" s="85"/>
      <c r="BM206" s="90"/>
      <c r="BN206" s="85"/>
      <c r="BO206" s="85"/>
      <c r="BP206" s="85"/>
      <c r="BQ206" s="85"/>
      <c r="BR206" s="85"/>
      <c r="BS206" s="85"/>
      <c r="BT206" s="85"/>
      <c r="BU206" s="85"/>
      <c r="BV206" s="85"/>
      <c r="BW206" s="85"/>
      <c r="BX206" s="85"/>
      <c r="BY206" s="85"/>
      <c r="BZ206" s="85"/>
      <c r="CA206" s="85"/>
      <c r="CB206" s="85"/>
      <c r="CC206" s="85"/>
      <c r="CD206" s="85"/>
      <c r="CE206" s="85"/>
      <c r="CF206" s="85"/>
      <c r="CG206" s="85"/>
      <c r="CH206" s="85"/>
      <c r="CI206" s="85"/>
      <c r="CJ206" s="85"/>
      <c r="CK206" s="85"/>
      <c r="CL206" s="85"/>
      <c r="CM206" s="85"/>
      <c r="CN206" s="85"/>
      <c r="CO206" s="85"/>
      <c r="CP206" s="85"/>
      <c r="CQ206" s="85"/>
      <c r="CR206" s="85"/>
      <c r="CS206" s="85"/>
      <c r="CT206" s="85"/>
      <c r="CU206" s="85"/>
      <c r="CV206" s="85"/>
      <c r="CW206" s="85"/>
      <c r="CX206" s="85"/>
      <c r="CY206" s="85"/>
      <c r="CZ206" s="85"/>
      <c r="DA206" s="85"/>
      <c r="DB206" s="85"/>
      <c r="DC206" s="85"/>
      <c r="DD206" s="85"/>
      <c r="DE206" s="85"/>
    </row>
    <row r="207" spans="1:109" s="165" customFormat="1" ht="15" customHeight="1" x14ac:dyDescent="0.2">
      <c r="A207" s="148">
        <f>Input!A207</f>
        <v>10368</v>
      </c>
      <c r="B207" s="148" t="str">
        <f>Input!B207</f>
        <v>Hu1-13</v>
      </c>
      <c r="C207" s="148">
        <f>Input!O207</f>
        <v>2.3274097291702773</v>
      </c>
      <c r="D207" s="148">
        <f>C207*Input!P207/100</f>
        <v>6.7725873230948808E-2</v>
      </c>
      <c r="E207" s="149">
        <f>Input!M207</f>
        <v>3.0137859910717704</v>
      </c>
      <c r="F207" s="150">
        <f>E207*Input!N207/100</f>
        <v>8.0165883493165313E-4</v>
      </c>
      <c r="G207" s="151">
        <f t="shared" si="649"/>
        <v>415.54081244897566</v>
      </c>
      <c r="H207" s="150">
        <f>G207*Input!L207/100</f>
        <v>7.6158402019001065E-2</v>
      </c>
      <c r="I207" s="148">
        <v>0</v>
      </c>
      <c r="J207" s="152">
        <f>(((C207*$G$4*0.000000001*Input!G207*(234/233))-(I207*0.000000000000001))/Input!F207)*1000000000000</f>
        <v>762.41017098826126</v>
      </c>
      <c r="K207" s="148">
        <f>J207*Input!P207/100</f>
        <v>22.18556274951418</v>
      </c>
      <c r="L207" s="153">
        <f t="shared" si="650"/>
        <v>10.543578475596423</v>
      </c>
      <c r="M207" s="154">
        <f>L207*Input!P207/100</f>
        <v>0.30681020633757133</v>
      </c>
      <c r="N207" s="148">
        <v>0</v>
      </c>
      <c r="O207" s="152">
        <f>(((G207*$D$4*0.000000001*Input!G207*(238/236))-(N207*0.000000001))/Input!F207)*1000000</f>
        <v>13.7121822126282</v>
      </c>
      <c r="P207" s="148">
        <f>O207*Input!N207/100</f>
        <v>3.6474029839912024E-3</v>
      </c>
      <c r="Q207" s="155">
        <f t="shared" si="651"/>
        <v>10.23064790248069</v>
      </c>
      <c r="R207" s="156">
        <f>Q207*Input!N207/100</f>
        <v>2.7213243748544984E-3</v>
      </c>
      <c r="S207" s="154">
        <f>Input!S207*$G$6/0.000000000155125</f>
        <v>1.0027793329150725</v>
      </c>
      <c r="T207" s="148">
        <f>S207*Input!T207/100</f>
        <v>4.4509624406048783E-3</v>
      </c>
      <c r="U207" s="154">
        <f>S207</f>
        <v>1.0027793329150725</v>
      </c>
      <c r="V207" s="148">
        <f>U207*Input!T207/100</f>
        <v>4.4509624406048783E-3</v>
      </c>
      <c r="W207" s="157">
        <v>0</v>
      </c>
      <c r="X207" s="152">
        <f>((($L$4*0.000000001*Input!G207/Input!W207*(232/229))-(W207*0.000000001))/Input!F207)*1000000000</f>
        <v>0.92112715690426261</v>
      </c>
      <c r="Y207" s="152">
        <f>X207*Input!X207/100</f>
        <v>3.1065157705682411E-2</v>
      </c>
      <c r="Z207" s="152">
        <f t="shared" si="652"/>
        <v>2.2491289556442773E-4</v>
      </c>
      <c r="AA207" s="152">
        <f>Z207*Input!X207/100</f>
        <v>7.5852226463851993E-6</v>
      </c>
      <c r="AB207" s="153">
        <v>0</v>
      </c>
      <c r="AC207" s="153">
        <v>0.9</v>
      </c>
      <c r="AD207" s="152">
        <f>(((Input!G207*$L$4*0.000000001*Input!U207*(230/229))-((AB207*0.000000000000001)+(Input!G207*AC207*0.000000000000001)))/Input!F207)*1000000000000</f>
        <v>224.24507321191888</v>
      </c>
      <c r="AE207" s="152">
        <f>AD207*Input!V207/100</f>
        <v>1.3099204036426872</v>
      </c>
      <c r="AF207" s="152">
        <f t="shared" si="653"/>
        <v>10.223001833033452</v>
      </c>
      <c r="AG207" s="152">
        <f>AF207*Input!V207/100</f>
        <v>5.9717337356669065E-2</v>
      </c>
      <c r="AH207" s="148">
        <f t="shared" si="654"/>
        <v>45453.160021698306</v>
      </c>
      <c r="AI207" s="157">
        <f t="shared" si="655"/>
        <v>1555.7395260739161</v>
      </c>
      <c r="AJ207" s="154">
        <f t="shared" si="656"/>
        <v>2.7793329150724855</v>
      </c>
      <c r="AK207" s="157">
        <f t="shared" si="657"/>
        <v>4.4509624406048784</v>
      </c>
      <c r="AL207" s="157">
        <f t="shared" si="658"/>
        <v>0.99925263096529937</v>
      </c>
      <c r="AM207" s="157">
        <f t="shared" si="659"/>
        <v>5.8431507676485134E-3</v>
      </c>
      <c r="AN207" s="148">
        <f>AF207/Q207</f>
        <v>0.99925263096529937</v>
      </c>
      <c r="AO207" s="152">
        <f t="shared" si="660"/>
        <v>5.8431507676485134E-3</v>
      </c>
      <c r="AP207" s="148">
        <f t="shared" si="661"/>
        <v>586.04150000000004</v>
      </c>
      <c r="AQ207" s="148" t="e">
        <f t="shared" si="662"/>
        <v>#VALUE!</v>
      </c>
      <c r="AR207" s="148" t="e">
        <f t="shared" si="663"/>
        <v>#VALUE!</v>
      </c>
      <c r="AS207" s="156">
        <f t="shared" si="664"/>
        <v>2.1984227950010055E-5</v>
      </c>
      <c r="AT207" s="156">
        <f t="shared" si="665"/>
        <v>7.4144459333083295E-7</v>
      </c>
      <c r="AU207" s="148">
        <v>0.75</v>
      </c>
      <c r="AV207" s="148">
        <f t="shared" si="666"/>
        <v>0.375</v>
      </c>
      <c r="AW207" s="148">
        <f t="shared" si="667"/>
        <v>586.03970000000004</v>
      </c>
      <c r="AX207" s="158">
        <f t="shared" si="668"/>
        <v>268.78865580370001</v>
      </c>
      <c r="AY207" s="158">
        <f t="shared" si="669"/>
        <v>197.74116991356905</v>
      </c>
      <c r="AZ207" s="148" t="str">
        <f>Input!B207</f>
        <v>Hu1-13</v>
      </c>
      <c r="BA207" s="159">
        <f>Input!E207</f>
        <v>0</v>
      </c>
      <c r="BB207" s="148">
        <f t="shared" si="670"/>
        <v>14.563740968421969</v>
      </c>
      <c r="BC207" s="154">
        <f t="shared" si="671"/>
        <v>24.702543489028631</v>
      </c>
      <c r="BD207" s="148">
        <f t="shared" si="672"/>
        <v>585981.70000000007</v>
      </c>
      <c r="BE207" s="160">
        <f t="shared" si="673"/>
        <v>98870.584956784529</v>
      </c>
      <c r="BF207" s="161">
        <f t="shared" si="674"/>
        <v>33.741941017574248</v>
      </c>
      <c r="BG207" s="162"/>
      <c r="BH207" s="162"/>
      <c r="BI207" s="162"/>
      <c r="BJ207" s="162"/>
      <c r="BK207" s="162"/>
      <c r="BL207" s="162"/>
      <c r="BM207" s="166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2"/>
      <c r="DC207" s="162"/>
      <c r="DD207" s="162"/>
      <c r="DE207" s="162"/>
    </row>
    <row r="208" spans="1:109" ht="15" customHeight="1" x14ac:dyDescent="0.2">
      <c r="A208" s="9">
        <f>Input!A208</f>
        <v>10811</v>
      </c>
      <c r="B208" s="9" t="str">
        <f>Input!B208</f>
        <v>EH - S -4</v>
      </c>
      <c r="C208" s="9">
        <f>Input!O208</f>
        <v>1.0874719068883694</v>
      </c>
      <c r="D208" s="9">
        <f>C208*Input!P208/100</f>
        <v>6.2247706919593207E-3</v>
      </c>
      <c r="E208" s="11">
        <f>Input!M208</f>
        <v>0.83251667018936493</v>
      </c>
      <c r="F208" s="12">
        <f>E208*Input!N208/100</f>
        <v>7.2133364355219244E-4</v>
      </c>
      <c r="G208" s="13">
        <f t="shared" ref="G208:G213" si="675">E208*137.88</f>
        <v>114.78739848570963</v>
      </c>
      <c r="H208" s="12">
        <f>G208*Input!L208/100</f>
        <v>0.12605075517585504</v>
      </c>
      <c r="I208" s="9">
        <v>0.3</v>
      </c>
      <c r="J208" s="21">
        <f>(((C208*$G$4*0.000000001*Input!G208*(234/233))-(I208*0.000000000000001))/Input!F208)*1000000000000</f>
        <v>38.681288388722464</v>
      </c>
      <c r="K208" s="9">
        <f>J208*Input!P208/100</f>
        <v>0.2214145935763126</v>
      </c>
      <c r="L208" s="14">
        <f t="shared" ref="L208:L213" si="676">(J208/234)*602200000000*0.0000028263/(365.2425*24*60)</f>
        <v>0.53493410133159336</v>
      </c>
      <c r="M208" s="22">
        <f>L208*Input!P208/100</f>
        <v>3.0620028848619375E-3</v>
      </c>
      <c r="N208" s="9">
        <v>5.0000000000000001E-3</v>
      </c>
      <c r="O208" s="21">
        <f>(((G208*$D$4*0.000000001*Input!G208*(238/236))-(N208*0.000000001))/Input!F208)*1000000</f>
        <v>0.41127941842174781</v>
      </c>
      <c r="P208" s="9">
        <f>O208*Input!N208/100</f>
        <v>3.5635284196856425E-4</v>
      </c>
      <c r="Q208" s="23">
        <f t="shared" ref="Q208:Q213" si="677">(O208/238.05)*602200000000000000*0.00000000015512/(365.2425*24*60)</f>
        <v>0.30685523676420401</v>
      </c>
      <c r="R208" s="24">
        <f>Q208*Input!N208/100</f>
        <v>2.6587456312177706E-4</v>
      </c>
      <c r="S208" s="65">
        <f>Input!S208*$G$6/0.000000000155125</f>
        <v>1.7575618045989041</v>
      </c>
      <c r="T208" s="9">
        <f>S208*Input!T208/100</f>
        <v>4.3046082451432969E-3</v>
      </c>
      <c r="U208" s="9">
        <f>S208*1/((U207+U209)/2)</f>
        <v>1.7535967720454484</v>
      </c>
      <c r="V208" s="9">
        <f>U208*Input!T208/100</f>
        <v>4.294897114770979E-3</v>
      </c>
      <c r="W208" s="3">
        <v>3.0000000000000001E-3</v>
      </c>
      <c r="X208" s="21">
        <f>((($L$4*0.000000001*Input!G208/Input!W208*(232/229))-(W208*0.000000001))/Input!F208)*1000000000</f>
        <v>1.9022864361254459</v>
      </c>
      <c r="Y208" s="21">
        <f>X208*Input!X208/100</f>
        <v>6.3553320982576624E-3</v>
      </c>
      <c r="Z208" s="21">
        <f t="shared" ref="Z208:Z213" si="678">(X208/232)*6.022E+23*0.000000001*0.000000000049475/(365.2425*24*60)</f>
        <v>4.6448391770342564E-4</v>
      </c>
      <c r="AA208" s="21">
        <f>Z208*Input!X208/100</f>
        <v>1.5517902536894215E-6</v>
      </c>
      <c r="AB208" s="14">
        <v>0.05</v>
      </c>
      <c r="AC208" s="14">
        <v>0.9</v>
      </c>
      <c r="AD208" s="21">
        <f>(((Input!G208*$L$4*0.000000001*Input!U208*(230/229))-((AB208*0.000000000000001)+(Input!G208*AC208*0.000000000000001)))/Input!F208)*1000000000000</f>
        <v>1.0667873099627088</v>
      </c>
      <c r="AE208" s="21">
        <f>AD208*Input!V208/100</f>
        <v>1.09175261771269E-2</v>
      </c>
      <c r="AF208" s="191">
        <f t="shared" ref="AF208:AF213" si="679">(AD208/230)*602200000000*$D$6/(365.2425*24*60)</f>
        <v>4.8633258555024275E-2</v>
      </c>
      <c r="AG208" s="21">
        <f>AF208*Input!V208/100</f>
        <v>4.9771390078873234E-4</v>
      </c>
      <c r="AH208" s="9">
        <f t="shared" ref="AH208:AH213" si="680">AF208/Z208</f>
        <v>104.70385884506932</v>
      </c>
      <c r="AI208" s="3">
        <f t="shared" ref="AI208:AI213" si="681">AH208*SQRT((AG208/AF208)^2+(AA208/Z208)^2)</f>
        <v>1.1271932670985492</v>
      </c>
      <c r="AJ208" s="22">
        <f t="shared" ref="AJ208:AJ213" si="682">(U208-1)*1000</f>
        <v>753.59677204544835</v>
      </c>
      <c r="AK208" s="3">
        <f t="shared" ref="AK208:AK213" si="683">V208*1000</f>
        <v>4.2948971147709791</v>
      </c>
      <c r="AL208" s="3">
        <f t="shared" ref="AL208:AL213" si="684">AF208/Q208</f>
        <v>0.15848925724019958</v>
      </c>
      <c r="AM208" s="3">
        <f t="shared" ref="AM208:AM213" si="685">AL208*SQRT((R208/Q208)^2+(AG208/AF208)^2)</f>
        <v>1.6277854988127902E-3</v>
      </c>
      <c r="AN208" s="9">
        <f>AL208*1/((AN207+AN209)/2)</f>
        <v>0.15853078876976057</v>
      </c>
      <c r="AO208" s="21">
        <f t="shared" ref="AO208:AO213" si="686">AN208*SQRT((R208/Q208)^2+(AG208/AF208)^2)</f>
        <v>1.6282120540427162E-3</v>
      </c>
      <c r="AP208" s="58">
        <f t="shared" ref="AP208:AP213" si="687">ThU_Alter_Kombi(AN208,U208)</f>
        <v>10.28</v>
      </c>
      <c r="AQ208" s="58">
        <f t="shared" ref="AQ208:AQ213" si="688">Montealter(AN208,AO208,U208,V208)</f>
        <v>0.1137</v>
      </c>
      <c r="AR208" s="58">
        <f t="shared" ref="AR208:AR213" si="689">(AQ208/AP208)*100</f>
        <v>1.1060311284046693</v>
      </c>
      <c r="AS208" s="67">
        <f t="shared" ref="AS208:AS213" si="690">Z208/Q208</f>
        <v>1.5136906985894062E-3</v>
      </c>
      <c r="AT208" s="67">
        <f t="shared" ref="AT208:AT213" si="691">AS208*SQRT((Y208/X208)^2+(P208/O208)^2)</f>
        <v>5.2243799400574398E-6</v>
      </c>
      <c r="AU208" s="58">
        <v>0.75</v>
      </c>
      <c r="AV208" s="58">
        <f t="shared" ref="AV208:AV213" si="692">AU208/2</f>
        <v>0.375</v>
      </c>
      <c r="AW208" s="58">
        <f t="shared" ref="AW208:AW213" si="693">marincorr_age(AN208,U208,AS208,AU208)</f>
        <v>10.2102</v>
      </c>
      <c r="AX208" s="57">
        <f t="shared" ref="AX208:AX213" si="694">marincorr_age_error(AN208, AO208, U208, V208, AS208, AT208, AU208, AV208)</f>
        <v>0.1170116149</v>
      </c>
      <c r="AY208" s="47">
        <f t="shared" ref="AY208:AY213" si="695">SQRT(((AU208*EXP(-0.0000091577*AW208*1000))/(0.0000091577*(EXP(-0.0000091577*AW208*1000)+(AJ208/1000)*EXP(-(0.0000091577-0.0000028263)*AW208*1000)-AS208*AU208*EXP(-0.0000091577*AW208*1000))))^2*AT208^2+((AS208*EXP(-0.0000091577*AW208*1000))/(0.0000091577*(EXP(-0.0000091577*AW208*1000)+(AJ208/1000)*EXP(-(0.0000091577-0.0000028263)*AW208*1000)-AS208*AU208*EXP(-0.0000091577*AW208*1000))))^2*AV208^2+((0.0000091577/(0.0000091577-0.0000028263))*(EXP(-(0.0000091577-0.0000028263)*AW208*1000)-1)/(0.0000091577*(EXP(-0.0000091577*AW208*1000)+(AJ208/1000)*EXP(-(0.0000091577-0.0000028263)*AW208*1000)-AS208*AU208*EXP(-0.0000091577*AW208*1000))))^2*T208^2+(1/(0.0000091577*(EXP(-0.0000091577*AW208*1000)+(AJ208/1000)*EXP(-(0.0000091577-0.0000028263)*AW208*1000)-AS208*AU208*EXP(-0.0000091577*AW208*1000))))^2*AO208^2)/1000</f>
        <v>0.11839290900802267</v>
      </c>
      <c r="AZ208" s="9" t="str">
        <f>Input!B208</f>
        <v>EH - S -4</v>
      </c>
      <c r="BA208" s="48">
        <f>Input!E208</f>
        <v>0</v>
      </c>
      <c r="BB208" s="58">
        <f t="shared" ref="BB208:BB213" si="696">((U208-1)*EXP(0.0000028263*AW208*1000))*1000</f>
        <v>775.66019259155314</v>
      </c>
      <c r="BC208" s="22">
        <f t="shared" ref="BC208:BC213" si="697">SQRT((EXP(0.0000028263*AW208*1000)*V208)^2+((U208-1)*0.0000028263*EXP(0.0000028263*AW208*1000)*AY208*1000)^2)*1000</f>
        <v>4.4282536696370745</v>
      </c>
      <c r="BD208" s="9">
        <f t="shared" ref="BD208:BD213" si="698">AW208*1000-58</f>
        <v>10152.200000000001</v>
      </c>
      <c r="BE208" s="49">
        <f t="shared" ref="BE208:BE213" si="699">AY208/2*1000</f>
        <v>59.196454504011335</v>
      </c>
      <c r="BF208" s="89">
        <f t="shared" ref="BF208:BF213" si="700">AY208/AW208*100</f>
        <v>1.1595552389573434</v>
      </c>
      <c r="BG208" s="85"/>
      <c r="BH208" s="85"/>
      <c r="BI208" s="85"/>
      <c r="BJ208" s="85"/>
      <c r="BK208" s="85"/>
      <c r="BL208" s="85"/>
      <c r="BM208" s="90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</row>
    <row r="209" spans="1:109" s="165" customFormat="1" ht="15" customHeight="1" x14ac:dyDescent="0.2">
      <c r="A209" s="148">
        <f>Input!A209</f>
        <v>10368</v>
      </c>
      <c r="B209" s="148" t="str">
        <f>Input!B209</f>
        <v>Hu1-13</v>
      </c>
      <c r="C209" s="148">
        <f>Input!O209</f>
        <v>2.2269579422248582</v>
      </c>
      <c r="D209" s="148">
        <f>C209*Input!P209/100</f>
        <v>5.3232617377980358E-2</v>
      </c>
      <c r="E209" s="149">
        <f>Input!M209</f>
        <v>3.0133663098236263</v>
      </c>
      <c r="F209" s="150">
        <f>E209*Input!N209/100</f>
        <v>8.3887370918519924E-4</v>
      </c>
      <c r="G209" s="151">
        <f t="shared" si="675"/>
        <v>415.48294679848158</v>
      </c>
      <c r="H209" s="150">
        <f>G209*Input!L209/100</f>
        <v>6.3328944935317336E-2</v>
      </c>
      <c r="I209" s="148">
        <v>0</v>
      </c>
      <c r="J209" s="152">
        <f>(((C209*$G$4*0.000000001*Input!G209*(234/233))-(I209*0.000000000000001))/Input!F209)*1000000000000</f>
        <v>729.5042915029004</v>
      </c>
      <c r="K209" s="148">
        <f>J209*Input!P209/100</f>
        <v>17.437878861049228</v>
      </c>
      <c r="L209" s="153">
        <f t="shared" si="676"/>
        <v>10.088514081304961</v>
      </c>
      <c r="M209" s="154">
        <f>L209*Input!P209/100</f>
        <v>0.24115318920928627</v>
      </c>
      <c r="N209" s="148">
        <v>0</v>
      </c>
      <c r="O209" s="152">
        <f>(((G209*$D$4*0.000000001*Input!G209*(238/236))-(N209*0.000000001))/Input!F209)*1000000</f>
        <v>13.710272738709744</v>
      </c>
      <c r="P209" s="148">
        <f>O209*Input!N209/100</f>
        <v>3.8167239438391854E-3</v>
      </c>
      <c r="Q209" s="155">
        <f t="shared" si="677"/>
        <v>10.229223245556231</v>
      </c>
      <c r="R209" s="156">
        <f>Q209*Input!N209/100</f>
        <v>2.8476546041246043E-3</v>
      </c>
      <c r="S209" s="154">
        <f>Input!S209*$G$6/0.000000000155125</f>
        <v>1.0017428384491354</v>
      </c>
      <c r="T209" s="148">
        <f>S209*Input!T209/100</f>
        <v>5.04765427392491E-3</v>
      </c>
      <c r="U209" s="154">
        <f>S209</f>
        <v>1.0017428384491354</v>
      </c>
      <c r="V209" s="148">
        <f>U209*Input!T209/100</f>
        <v>5.04765427392491E-3</v>
      </c>
      <c r="W209" s="157">
        <v>0</v>
      </c>
      <c r="X209" s="152">
        <f>((($L$4*0.000000001*Input!G209/Input!W209*(232/229))-(W209*0.000000001))/Input!F209)*1000000000</f>
        <v>0.9262479880866844</v>
      </c>
      <c r="Y209" s="152">
        <f>X209*Input!X209/100</f>
        <v>1.2551370337827833E-2</v>
      </c>
      <c r="Z209" s="152">
        <f t="shared" si="678"/>
        <v>2.2616325601716473E-4</v>
      </c>
      <c r="AA209" s="152">
        <f>Z209*Input!X209/100</f>
        <v>3.0646855049522039E-6</v>
      </c>
      <c r="AB209" s="153">
        <v>0</v>
      </c>
      <c r="AC209" s="153">
        <v>0.9</v>
      </c>
      <c r="AD209" s="152">
        <f>(((Input!G209*$L$4*0.000000001*Input!U209*(230/229))-((AB209*0.000000000000001)+(Input!G209*AC209*0.000000000000001)))/Input!F209)*1000000000000</f>
        <v>224.43167194377668</v>
      </c>
      <c r="AE209" s="152">
        <f>AD209*Input!V209/100</f>
        <v>1.339082127610044</v>
      </c>
      <c r="AF209" s="152">
        <f t="shared" si="679"/>
        <v>10.231508593741731</v>
      </c>
      <c r="AG209" s="152">
        <f>AF209*Input!V209/100</f>
        <v>6.1046777300667161E-2</v>
      </c>
      <c r="AH209" s="148">
        <f t="shared" si="680"/>
        <v>45239.482194955701</v>
      </c>
      <c r="AI209" s="157">
        <f t="shared" si="681"/>
        <v>669.82390719366413</v>
      </c>
      <c r="AJ209" s="154">
        <f t="shared" si="682"/>
        <v>1.7428384491353643</v>
      </c>
      <c r="AK209" s="157">
        <f t="shared" si="683"/>
        <v>5.04765427392491</v>
      </c>
      <c r="AL209" s="157">
        <f t="shared" si="684"/>
        <v>1.0002234136581674</v>
      </c>
      <c r="AM209" s="157">
        <f t="shared" si="685"/>
        <v>5.9743723245826979E-3</v>
      </c>
      <c r="AN209" s="148">
        <f>AF209/Q209</f>
        <v>1.0002234136581674</v>
      </c>
      <c r="AO209" s="152">
        <f t="shared" si="686"/>
        <v>5.9743723245826979E-3</v>
      </c>
      <c r="AP209" s="148">
        <f t="shared" si="687"/>
        <v>665.27089999999998</v>
      </c>
      <c r="AQ209" s="148" t="e">
        <f t="shared" si="688"/>
        <v>#VALUE!</v>
      </c>
      <c r="AR209" s="148" t="e">
        <f t="shared" si="689"/>
        <v>#VALUE!</v>
      </c>
      <c r="AS209" s="156">
        <f t="shared" si="690"/>
        <v>2.2109523918682131E-5</v>
      </c>
      <c r="AT209" s="156">
        <f t="shared" si="691"/>
        <v>2.9966421544811316E-7</v>
      </c>
      <c r="AU209" s="148">
        <v>0.75</v>
      </c>
      <c r="AV209" s="148">
        <f t="shared" si="692"/>
        <v>0.375</v>
      </c>
      <c r="AW209" s="148">
        <f t="shared" si="693"/>
        <v>665.26909999999998</v>
      </c>
      <c r="AX209" s="158">
        <f t="shared" si="694"/>
        <v>293.11392207799997</v>
      </c>
      <c r="AY209" s="158">
        <f t="shared" si="695"/>
        <v>446.66421572018396</v>
      </c>
      <c r="AZ209" s="148" t="str">
        <f>Input!B209</f>
        <v>Hu1-13</v>
      </c>
      <c r="BA209" s="159">
        <f>Input!E209</f>
        <v>0</v>
      </c>
      <c r="BB209" s="148">
        <f t="shared" si="696"/>
        <v>11.42455668741259</v>
      </c>
      <c r="BC209" s="154">
        <f t="shared" si="697"/>
        <v>36.094724710326133</v>
      </c>
      <c r="BD209" s="148">
        <f t="shared" si="698"/>
        <v>665211.1</v>
      </c>
      <c r="BE209" s="160">
        <f t="shared" si="699"/>
        <v>223332.10786009199</v>
      </c>
      <c r="BF209" s="161">
        <f t="shared" si="700"/>
        <v>67.140382098038813</v>
      </c>
      <c r="BG209" s="162"/>
      <c r="BH209" s="162"/>
      <c r="BI209" s="162"/>
      <c r="BJ209" s="162"/>
      <c r="BK209" s="162"/>
      <c r="BL209" s="162"/>
      <c r="BM209" s="166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2"/>
      <c r="DC209" s="162"/>
      <c r="DD209" s="162"/>
      <c r="DE209" s="162"/>
    </row>
    <row r="210" spans="1:109" ht="15" customHeight="1" x14ac:dyDescent="0.2">
      <c r="A210" s="9">
        <f>Input!A210</f>
        <v>10812</v>
      </c>
      <c r="B210" s="9" t="str">
        <f>Input!B210</f>
        <v>EH - S -5</v>
      </c>
      <c r="C210" s="9">
        <f>Input!O210</f>
        <v>0.70053837378226735</v>
      </c>
      <c r="D210" s="9">
        <f>C210*Input!P210/100</f>
        <v>4.1270128118672585E-3</v>
      </c>
      <c r="E210" s="11">
        <f>Input!M210</f>
        <v>0.5398353405410804</v>
      </c>
      <c r="F210" s="12">
        <f>E210*Input!N210/100</f>
        <v>3.5215869521000587E-4</v>
      </c>
      <c r="G210" s="13">
        <f t="shared" si="675"/>
        <v>74.432496753804159</v>
      </c>
      <c r="H210" s="12">
        <f>G210*Input!L210/100</f>
        <v>6.0819161210309565E-2</v>
      </c>
      <c r="I210" s="9">
        <v>0.3</v>
      </c>
      <c r="J210" s="21">
        <f>(((C210*$G$4*0.000000001*Input!G210*(234/233))-(I210*0.000000000000001))/Input!F210)*1000000000000</f>
        <v>23.69115746982342</v>
      </c>
      <c r="K210" s="9">
        <f>J210*Input!P210/100</f>
        <v>0.13956938558274434</v>
      </c>
      <c r="L210" s="14">
        <f t="shared" si="676"/>
        <v>0.32763148691603899</v>
      </c>
      <c r="M210" s="22">
        <f>L210*Input!P210/100</f>
        <v>1.9301431508645208E-3</v>
      </c>
      <c r="N210" s="9">
        <v>5.0000000000000001E-3</v>
      </c>
      <c r="O210" s="21">
        <f>(((G210*$D$4*0.000000001*Input!G210*(238/236))-(N210*0.000000001))/Input!F210)*1000000</f>
        <v>0.2535524505357889</v>
      </c>
      <c r="P210" s="9">
        <f>O210*Input!N210/100</f>
        <v>1.6540358409748853E-4</v>
      </c>
      <c r="Q210" s="23">
        <f t="shared" si="677"/>
        <v>0.18917527538788573</v>
      </c>
      <c r="R210" s="24">
        <f>Q210*Input!N210/100</f>
        <v>1.2340747843558742E-4</v>
      </c>
      <c r="S210" s="65">
        <f>Input!S210*$G$6/0.000000000155125</f>
        <v>1.723461605275433</v>
      </c>
      <c r="T210" s="9">
        <f>S210*Input!T210/100</f>
        <v>4.4501877975600601E-3</v>
      </c>
      <c r="U210" s="9">
        <f>S210*1/((U209+U211)/2)</f>
        <v>1.7211970632684717</v>
      </c>
      <c r="V210" s="9">
        <f>U210*Input!T210/100</f>
        <v>4.4443404742570084E-3</v>
      </c>
      <c r="W210" s="3">
        <v>3.0000000000000001E-3</v>
      </c>
      <c r="X210" s="21">
        <f>((($L$4*0.000000001*Input!G210/Input!W210*(232/229))-(W210*0.000000001))/Input!F210)*1000000000</f>
        <v>3.2593352306716232</v>
      </c>
      <c r="Y210" s="21">
        <f>X210*Input!X210/100</f>
        <v>1.092074790826318E-2</v>
      </c>
      <c r="Z210" s="21">
        <f t="shared" si="678"/>
        <v>7.9583640418246654E-4</v>
      </c>
      <c r="AA210" s="21">
        <f>Z210*Input!X210/100</f>
        <v>2.6665341645463253E-6</v>
      </c>
      <c r="AB210" s="14">
        <v>0.05</v>
      </c>
      <c r="AC210" s="14">
        <v>0.9</v>
      </c>
      <c r="AD210" s="21">
        <f>(((Input!G210*$L$4*0.000000001*Input!U210*(230/229))-((AB210*0.000000000000001)+(Input!G210*AC210*0.000000000000001)))/Input!F210)*1000000000000</f>
        <v>0.50510498925461422</v>
      </c>
      <c r="AE210" s="21">
        <f>AD210*Input!V210/100</f>
        <v>4.3924470800018271E-3</v>
      </c>
      <c r="AF210" s="191">
        <f t="shared" si="679"/>
        <v>2.3026990769801262E-2</v>
      </c>
      <c r="AG210" s="21">
        <f>AF210*Input!V210/100</f>
        <v>2.0024517777443161E-4</v>
      </c>
      <c r="AH210" s="9">
        <f t="shared" si="680"/>
        <v>28.934327015934944</v>
      </c>
      <c r="AI210" s="3">
        <f t="shared" si="681"/>
        <v>0.26964687598620096</v>
      </c>
      <c r="AJ210" s="22">
        <f t="shared" si="682"/>
        <v>721.19706326847165</v>
      </c>
      <c r="AK210" s="3">
        <f t="shared" si="683"/>
        <v>4.4443404742570083</v>
      </c>
      <c r="AL210" s="3">
        <f t="shared" si="684"/>
        <v>0.12172304611470304</v>
      </c>
      <c r="AM210" s="3">
        <f t="shared" si="685"/>
        <v>1.061490791872193E-3</v>
      </c>
      <c r="AN210" s="9">
        <f>AL210*1/((AN209+AN211)/2)</f>
        <v>0.12179933402170691</v>
      </c>
      <c r="AO210" s="21">
        <f t="shared" si="686"/>
        <v>1.0621560636789758E-3</v>
      </c>
      <c r="AP210" s="58">
        <f t="shared" si="687"/>
        <v>7.9753999999999996</v>
      </c>
      <c r="AQ210" s="58">
        <f t="shared" si="688"/>
        <v>7.4300000000000005E-2</v>
      </c>
      <c r="AR210" s="58">
        <f t="shared" si="689"/>
        <v>0.9316147152493921</v>
      </c>
      <c r="AS210" s="67">
        <f t="shared" si="690"/>
        <v>4.2068732425560394E-3</v>
      </c>
      <c r="AT210" s="67">
        <f t="shared" si="691"/>
        <v>1.4360242720856287E-5</v>
      </c>
      <c r="AU210" s="58">
        <v>0.75</v>
      </c>
      <c r="AV210" s="58">
        <f t="shared" si="692"/>
        <v>0.375</v>
      </c>
      <c r="AW210" s="58">
        <f t="shared" si="693"/>
        <v>7.7770000000000001</v>
      </c>
      <c r="AX210" s="57">
        <f t="shared" si="694"/>
        <v>0.12470005369999999</v>
      </c>
      <c r="AY210" s="47">
        <f t="shared" si="695"/>
        <v>0.12436012906482491</v>
      </c>
      <c r="AZ210" s="9" t="str">
        <f>Input!B210</f>
        <v>EH - S -5</v>
      </c>
      <c r="BA210" s="48">
        <f>Input!E210</f>
        <v>0</v>
      </c>
      <c r="BB210" s="58">
        <f t="shared" si="696"/>
        <v>737.22457026670202</v>
      </c>
      <c r="BC210" s="22">
        <f t="shared" si="697"/>
        <v>4.5504926805229262</v>
      </c>
      <c r="BD210" s="9">
        <f t="shared" si="698"/>
        <v>7719</v>
      </c>
      <c r="BE210" s="49">
        <f t="shared" si="699"/>
        <v>62.180064532412452</v>
      </c>
      <c r="BF210" s="89">
        <f t="shared" si="700"/>
        <v>1.5990758527044477</v>
      </c>
      <c r="BG210" s="85"/>
      <c r="BH210" s="85"/>
      <c r="BI210" s="85"/>
      <c r="BJ210" s="85"/>
      <c r="BK210" s="85"/>
      <c r="BL210" s="85"/>
      <c r="BM210" s="90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</row>
    <row r="211" spans="1:109" s="165" customFormat="1" ht="15" customHeight="1" x14ac:dyDescent="0.2">
      <c r="A211" s="148">
        <f>Input!A211</f>
        <v>10368</v>
      </c>
      <c r="B211" s="148" t="str">
        <f>Input!B211</f>
        <v>Hu1-13</v>
      </c>
      <c r="C211" s="148">
        <f>Input!O211</f>
        <v>2.3151962490165356</v>
      </c>
      <c r="D211" s="148">
        <f>C211*Input!P211/100</f>
        <v>8.1096625486780691E-2</v>
      </c>
      <c r="E211" s="149">
        <f>Input!M211</f>
        <v>3.0130776462213649</v>
      </c>
      <c r="F211" s="150">
        <f>E211*Input!N211/100</f>
        <v>7.2145192986292062E-4</v>
      </c>
      <c r="G211" s="151">
        <f t="shared" si="675"/>
        <v>415.44314586100177</v>
      </c>
      <c r="H211" s="150">
        <f>G211*Input!L211/100</f>
        <v>6.4313210249339919E-2</v>
      </c>
      <c r="I211" s="148">
        <v>0</v>
      </c>
      <c r="J211" s="152">
        <f>(((C211*$G$4*0.000000001*Input!G211*(234/233))-(I211*0.000000000000001))/Input!F211)*1000000000000</f>
        <v>758.40929337068087</v>
      </c>
      <c r="K211" s="148">
        <f>J211*Input!P211/100</f>
        <v>26.56553821573543</v>
      </c>
      <c r="L211" s="153">
        <f t="shared" si="676"/>
        <v>10.488249246347635</v>
      </c>
      <c r="M211" s="154">
        <f>L211*Input!P211/100</f>
        <v>0.36738208327020705</v>
      </c>
      <c r="N211" s="148">
        <v>0</v>
      </c>
      <c r="O211" s="152">
        <f>(((G211*$D$4*0.000000001*Input!G211*(238/236))-(N211*0.000000001))/Input!F211)*1000000</f>
        <v>13.708959371428824</v>
      </c>
      <c r="P211" s="148">
        <f>O211*Input!N211/100</f>
        <v>3.2824760448284412E-3</v>
      </c>
      <c r="Q211" s="155">
        <f t="shared" si="677"/>
        <v>10.228243343305126</v>
      </c>
      <c r="R211" s="156">
        <f>Q211*Input!N211/100</f>
        <v>2.4490526848483739E-3</v>
      </c>
      <c r="S211" s="154">
        <f>Input!S211*$G$6/0.000000000155125</f>
        <v>1.0008885185933418</v>
      </c>
      <c r="T211" s="148">
        <f>S211*Input!T211/100</f>
        <v>4.2591334658899716E-3</v>
      </c>
      <c r="U211" s="154">
        <f>S211</f>
        <v>1.0008885185933418</v>
      </c>
      <c r="V211" s="148">
        <f>U211*Input!T211/100</f>
        <v>4.2591334658899716E-3</v>
      </c>
      <c r="W211" s="157">
        <v>0</v>
      </c>
      <c r="X211" s="152">
        <f>((($L$4*0.000000001*Input!G211/Input!W211*(232/229))-(W211*0.000000001))/Input!F211)*1000000000</f>
        <v>0.94499430086189551</v>
      </c>
      <c r="Y211" s="152">
        <f>X211*Input!X211/100</f>
        <v>1.3385437094808703E-2</v>
      </c>
      <c r="Z211" s="152">
        <f t="shared" si="678"/>
        <v>2.3074056920983975E-4</v>
      </c>
      <c r="AA211" s="152">
        <f>Z211*Input!X211/100</f>
        <v>3.2683407419089146E-6</v>
      </c>
      <c r="AB211" s="153">
        <v>0</v>
      </c>
      <c r="AC211" s="153">
        <v>0.9</v>
      </c>
      <c r="AD211" s="152">
        <f>(((Input!G211*$L$4*0.000000001*Input!U211*(230/229))-((AB211*0.000000000000001)+(Input!G211*AC211*0.000000000000001)))/Input!F211)*1000000000000</f>
        <v>224.02887069215706</v>
      </c>
      <c r="AE211" s="152">
        <f>AD211*Input!V211/100</f>
        <v>1.2875947621317025</v>
      </c>
      <c r="AF211" s="152">
        <f t="shared" si="679"/>
        <v>10.213145479338927</v>
      </c>
      <c r="AG211" s="152">
        <f>AF211*Input!V211/100</f>
        <v>5.8699544319696713E-2</v>
      </c>
      <c r="AH211" s="148">
        <f t="shared" si="680"/>
        <v>44262.461145490641</v>
      </c>
      <c r="AI211" s="157">
        <f t="shared" si="681"/>
        <v>676.60525485055348</v>
      </c>
      <c r="AJ211" s="154">
        <f t="shared" si="682"/>
        <v>0.88851859334182492</v>
      </c>
      <c r="AK211" s="157">
        <f t="shared" si="683"/>
        <v>4.2591334658899713</v>
      </c>
      <c r="AL211" s="157">
        <f t="shared" si="684"/>
        <v>0.99852390450056305</v>
      </c>
      <c r="AM211" s="157">
        <f t="shared" si="685"/>
        <v>5.7439443935713378E-3</v>
      </c>
      <c r="AN211" s="148">
        <f>AF211/Q211</f>
        <v>0.99852390450056305</v>
      </c>
      <c r="AO211" s="152">
        <f t="shared" si="686"/>
        <v>5.7439443935713378E-3</v>
      </c>
      <c r="AP211" s="148">
        <f t="shared" si="687"/>
        <v>644.26689999999996</v>
      </c>
      <c r="AQ211" s="148" t="e">
        <f t="shared" si="688"/>
        <v>#VALUE!</v>
      </c>
      <c r="AR211" s="148" t="e">
        <f t="shared" si="689"/>
        <v>#VALUE!</v>
      </c>
      <c r="AS211" s="156">
        <f t="shared" si="690"/>
        <v>2.2559159130768087E-5</v>
      </c>
      <c r="AT211" s="156">
        <f t="shared" si="691"/>
        <v>3.1958642010048929E-7</v>
      </c>
      <c r="AU211" s="148">
        <v>0.75</v>
      </c>
      <c r="AV211" s="148">
        <f t="shared" si="692"/>
        <v>0.375</v>
      </c>
      <c r="AW211" s="148">
        <f t="shared" si="693"/>
        <v>644.26509999999996</v>
      </c>
      <c r="AX211" s="158">
        <f t="shared" si="694"/>
        <v>291.32931427860001</v>
      </c>
      <c r="AY211" s="158">
        <f t="shared" si="695"/>
        <v>330.9003189262092</v>
      </c>
      <c r="AZ211" s="148" t="str">
        <f>Input!B211</f>
        <v>Hu1-13</v>
      </c>
      <c r="BA211" s="159">
        <f>Input!E211</f>
        <v>0</v>
      </c>
      <c r="BB211" s="148">
        <f t="shared" si="696"/>
        <v>5.4886742793453278</v>
      </c>
      <c r="BC211" s="154">
        <f t="shared" si="697"/>
        <v>26.806146162444598</v>
      </c>
      <c r="BD211" s="148">
        <f t="shared" si="698"/>
        <v>644207.1</v>
      </c>
      <c r="BE211" s="160">
        <f t="shared" si="699"/>
        <v>165450.15946310459</v>
      </c>
      <c r="BF211" s="161">
        <f t="shared" si="700"/>
        <v>51.360894595440485</v>
      </c>
      <c r="BG211" s="162"/>
      <c r="BH211" s="162"/>
      <c r="BI211" s="162"/>
      <c r="BJ211" s="162"/>
      <c r="BK211" s="162"/>
      <c r="BL211" s="162"/>
      <c r="BM211" s="166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2"/>
      <c r="DC211" s="162"/>
      <c r="DD211" s="162"/>
      <c r="DE211" s="162"/>
    </row>
    <row r="212" spans="1:109" ht="15" customHeight="1" x14ac:dyDescent="0.2">
      <c r="A212" s="9">
        <f>Input!A212</f>
        <v>10813</v>
      </c>
      <c r="B212" s="9" t="str">
        <f>Input!B212</f>
        <v>EH - S -6</v>
      </c>
      <c r="C212" s="9">
        <f>Input!O212</f>
        <v>0.85489441073726891</v>
      </c>
      <c r="D212" s="9">
        <f>C212*Input!P212/100</f>
        <v>5.8338964209295914E-3</v>
      </c>
      <c r="E212" s="11">
        <f>Input!M212</f>
        <v>0.77087207960668946</v>
      </c>
      <c r="F212" s="12">
        <f>E212*Input!N212/100</f>
        <v>5.3353930713978353E-4</v>
      </c>
      <c r="G212" s="13">
        <f t="shared" si="675"/>
        <v>106.28784233617034</v>
      </c>
      <c r="H212" s="12">
        <f>G212*Input!L212/100</f>
        <v>0.11642826802489392</v>
      </c>
      <c r="I212" s="9">
        <v>0.3</v>
      </c>
      <c r="J212" s="21">
        <f>(((C212*$G$4*0.000000001*Input!G212*(234/233))-(I212*0.000000000000001))/Input!F212)*1000000000000</f>
        <v>28.203711206399056</v>
      </c>
      <c r="K212" s="9">
        <f>J212*Input!P212/100</f>
        <v>0.19246532413522807</v>
      </c>
      <c r="L212" s="14">
        <f t="shared" si="676"/>
        <v>0.39003682495771064</v>
      </c>
      <c r="M212" s="22">
        <f>L212*Input!P212/100</f>
        <v>2.6616555314581763E-3</v>
      </c>
      <c r="N212" s="9">
        <v>5.0000000000000001E-3</v>
      </c>
      <c r="O212" s="21">
        <f>(((G212*$D$4*0.000000001*Input!G212*(238/236))-(N212*0.000000001))/Input!F212)*1000000</f>
        <v>0.35321709572817839</v>
      </c>
      <c r="P212" s="9">
        <f>O212*Input!N212/100</f>
        <v>2.4447013909349469E-4</v>
      </c>
      <c r="Q212" s="23">
        <f t="shared" si="677"/>
        <v>0.26353498542367948</v>
      </c>
      <c r="R212" s="24">
        <f>Q212*Input!N212/100</f>
        <v>1.8239897026985633E-4</v>
      </c>
      <c r="S212" s="65">
        <f>Input!S212*$G$6/0.000000000155125</f>
        <v>1.4791319722752418</v>
      </c>
      <c r="T212" s="9">
        <f>S212*Input!T212/100</f>
        <v>4.1958195186451216E-3</v>
      </c>
      <c r="U212" s="9">
        <f>S212*1/((U211+U213)/2)</f>
        <v>1.4806450098718162</v>
      </c>
      <c r="V212" s="9">
        <f>U212*Input!T212/100</f>
        <v>4.2001115174654735E-3</v>
      </c>
      <c r="W212" s="3">
        <v>3.0000000000000001E-3</v>
      </c>
      <c r="X212" s="21">
        <f>((($L$4*0.000000001*Input!G212/Input!W212*(232/229))-(W212*0.000000001))/Input!F212)*1000000000</f>
        <v>0.24151444190437973</v>
      </c>
      <c r="Y212" s="21">
        <f>X212*Input!X212/100</f>
        <v>1.1630226721823899E-3</v>
      </c>
      <c r="Z212" s="21">
        <f t="shared" si="678"/>
        <v>5.8970916275988751E-5</v>
      </c>
      <c r="AA212" s="21">
        <f>Z212*Input!X212/100</f>
        <v>2.83976859054658E-7</v>
      </c>
      <c r="AB212" s="14">
        <v>0.05</v>
      </c>
      <c r="AC212" s="14">
        <v>0.9</v>
      </c>
      <c r="AD212" s="21">
        <f>(((Input!G212*$L$4*0.000000001*Input!U212*(230/229))-((AB212*0.000000000000001)+(Input!G212*AC212*0.000000000000001)))/Input!F212)*1000000000000</f>
        <v>0.46876683972286215</v>
      </c>
      <c r="AE212" s="21">
        <f>AD212*Input!V212/100</f>
        <v>5.9175253479374435E-3</v>
      </c>
      <c r="AF212" s="191">
        <f t="shared" si="679"/>
        <v>2.1370388178933723E-2</v>
      </c>
      <c r="AG212" s="21">
        <f>AF212*Input!V212/100</f>
        <v>2.6977124452503258E-4</v>
      </c>
      <c r="AH212" s="9">
        <f t="shared" si="680"/>
        <v>362.38860659580979</v>
      </c>
      <c r="AI212" s="3">
        <f t="shared" si="681"/>
        <v>4.896200339637816</v>
      </c>
      <c r="AJ212" s="22">
        <f t="shared" si="682"/>
        <v>480.64500987181623</v>
      </c>
      <c r="AK212" s="3">
        <f t="shared" si="683"/>
        <v>4.2001115174654737</v>
      </c>
      <c r="AL212" s="3">
        <f t="shared" si="684"/>
        <v>8.1091275773412075E-2</v>
      </c>
      <c r="AM212" s="3">
        <f t="shared" si="685"/>
        <v>1.0252013329472053E-3</v>
      </c>
      <c r="AN212" s="9">
        <f>AL212*1/((AN211+AN213)/2)</f>
        <v>8.1133422605472419E-2</v>
      </c>
      <c r="AO212" s="21">
        <f t="shared" si="686"/>
        <v>1.0257341768073573E-3</v>
      </c>
      <c r="AP212" s="58">
        <f t="shared" si="687"/>
        <v>6.1360999999999999</v>
      </c>
      <c r="AQ212" s="58">
        <f t="shared" si="688"/>
        <v>8.2000000000000003E-2</v>
      </c>
      <c r="AR212" s="58">
        <f t="shared" si="689"/>
        <v>1.336353710011245</v>
      </c>
      <c r="AS212" s="67">
        <f t="shared" si="690"/>
        <v>2.2376883350490442E-4</v>
      </c>
      <c r="AT212" s="67">
        <f t="shared" si="691"/>
        <v>1.0886410138670444E-6</v>
      </c>
      <c r="AU212" s="58">
        <v>0.75</v>
      </c>
      <c r="AV212" s="58">
        <f t="shared" si="692"/>
        <v>0.375</v>
      </c>
      <c r="AW212" s="58">
        <f t="shared" si="693"/>
        <v>6.1238000000000001</v>
      </c>
      <c r="AX212" s="57">
        <f t="shared" si="694"/>
        <v>8.0974773999999999E-2</v>
      </c>
      <c r="AY212" s="47">
        <f t="shared" si="695"/>
        <v>8.1790893979654555E-2</v>
      </c>
      <c r="AZ212" s="9" t="str">
        <f>Input!B212</f>
        <v>EH - S -6</v>
      </c>
      <c r="BA212" s="48">
        <f>Input!E212</f>
        <v>0</v>
      </c>
      <c r="BB212" s="58">
        <f t="shared" si="696"/>
        <v>489.03627481854289</v>
      </c>
      <c r="BC212" s="22">
        <f t="shared" si="697"/>
        <v>4.2749335142996463</v>
      </c>
      <c r="BD212" s="9">
        <f t="shared" si="698"/>
        <v>6065.8</v>
      </c>
      <c r="BE212" s="49">
        <f t="shared" si="699"/>
        <v>40.895446989827278</v>
      </c>
      <c r="BF212" s="89">
        <f t="shared" si="700"/>
        <v>1.335623207479907</v>
      </c>
      <c r="BG212" s="85"/>
      <c r="BH212" s="85"/>
      <c r="BI212" s="85"/>
      <c r="BJ212" s="85"/>
      <c r="BK212" s="85"/>
      <c r="BL212" s="85"/>
      <c r="BM212" s="90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</row>
    <row r="213" spans="1:109" s="165" customFormat="1" ht="15" customHeight="1" x14ac:dyDescent="0.2">
      <c r="A213" s="148">
        <f>Input!A213</f>
        <v>10368</v>
      </c>
      <c r="B213" s="148" t="str">
        <f>Input!B213</f>
        <v>Hu1-13</v>
      </c>
      <c r="C213" s="148">
        <f>Input!O213</f>
        <v>2.1862453941270288</v>
      </c>
      <c r="D213" s="148">
        <f>C213*Input!P213/100</f>
        <v>6.4397731779230916E-2</v>
      </c>
      <c r="E213" s="149">
        <f>Input!M213</f>
        <v>3.0129014818871105</v>
      </c>
      <c r="F213" s="150">
        <f>E213*Input!N213/100</f>
        <v>9.0070855065232133E-4</v>
      </c>
      <c r="G213" s="151">
        <f t="shared" si="675"/>
        <v>415.41885632259476</v>
      </c>
      <c r="H213" s="150">
        <f>G213*Input!L213/100</f>
        <v>5.3403934423711143E-2</v>
      </c>
      <c r="I213" s="148">
        <v>0</v>
      </c>
      <c r="J213" s="152">
        <f>(((C213*$G$4*0.000000001*Input!G213*(234/233))-(I213*0.000000000000001))/Input!F213)*1000000000000</f>
        <v>716.16772236872407</v>
      </c>
      <c r="K213" s="148">
        <f>J213*Input!P213/100</f>
        <v>21.095334045270533</v>
      </c>
      <c r="L213" s="153">
        <f t="shared" si="676"/>
        <v>9.9040790244127734</v>
      </c>
      <c r="M213" s="154">
        <f>L213*Input!P213/100</f>
        <v>0.2917331358354287</v>
      </c>
      <c r="N213" s="148">
        <v>0</v>
      </c>
      <c r="O213" s="152">
        <f>(((G213*$D$4*0.000000001*Input!G213*(238/236))-(N213*0.000000001))/Input!F213)*1000000</f>
        <v>13.708157855509041</v>
      </c>
      <c r="P213" s="148">
        <f>O213*Input!N213/100</f>
        <v>4.0980613101279659E-3</v>
      </c>
      <c r="Q213" s="155">
        <f t="shared" si="677"/>
        <v>10.227645332934756</v>
      </c>
      <c r="R213" s="156">
        <f>Q213*Input!N213/100</f>
        <v>3.0575601823673599E-3</v>
      </c>
      <c r="S213" s="154">
        <f>Input!S213*$G$6/0.000000000155125</f>
        <v>0.99706772670990573</v>
      </c>
      <c r="T213" s="148">
        <f>S213*Input!T213/100</f>
        <v>4.1894664463547155E-3</v>
      </c>
      <c r="U213" s="154">
        <f>S213</f>
        <v>0.99706772670990573</v>
      </c>
      <c r="V213" s="148">
        <f>U213*Input!T213/100</f>
        <v>4.1894664463547155E-3</v>
      </c>
      <c r="W213" s="157">
        <v>0</v>
      </c>
      <c r="X213" s="152">
        <f>((($L$4*0.000000001*Input!G213/Input!W213*(232/229))-(W213*0.000000001))/Input!F213)*1000000000</f>
        <v>0.95149525292034853</v>
      </c>
      <c r="Y213" s="152">
        <f>X213*Input!X213/100</f>
        <v>1.4133808448413552E-2</v>
      </c>
      <c r="Z213" s="152">
        <f t="shared" si="678"/>
        <v>2.3232791569119445E-4</v>
      </c>
      <c r="AA213" s="152">
        <f>Z213*Input!X213/100</f>
        <v>3.451071613358221E-6</v>
      </c>
      <c r="AB213" s="153">
        <v>0</v>
      </c>
      <c r="AC213" s="153">
        <v>0.9</v>
      </c>
      <c r="AD213" s="152">
        <f>(((Input!G213*$L$4*0.000000001*Input!U213*(230/229))-((AB213*0.000000000000001)+(Input!G213*AC213*0.000000000000001)))/Input!F213)*1000000000000</f>
        <v>224.44500197362839</v>
      </c>
      <c r="AE213" s="152">
        <f>AD213*Input!V213/100</f>
        <v>1.1126933194669935</v>
      </c>
      <c r="AF213" s="152">
        <f t="shared" si="679"/>
        <v>10.232116290123447</v>
      </c>
      <c r="AG213" s="152">
        <f>AF213*Input!V213/100</f>
        <v>5.0726045756935526E-2</v>
      </c>
      <c r="AH213" s="148">
        <f t="shared" si="680"/>
        <v>44041.699679877333</v>
      </c>
      <c r="AI213" s="157">
        <f t="shared" si="681"/>
        <v>689.68197058577255</v>
      </c>
      <c r="AJ213" s="154">
        <f t="shared" si="682"/>
        <v>-2.9322732900942672</v>
      </c>
      <c r="AK213" s="157">
        <f t="shared" si="683"/>
        <v>4.1894664463547153</v>
      </c>
      <c r="AL213" s="157">
        <f t="shared" si="684"/>
        <v>1.0004371443321654</v>
      </c>
      <c r="AM213" s="157">
        <f t="shared" si="685"/>
        <v>4.9687087938532016E-3</v>
      </c>
      <c r="AN213" s="148">
        <f>AF213/Q213</f>
        <v>1.0004371443321654</v>
      </c>
      <c r="AO213" s="152">
        <f t="shared" si="686"/>
        <v>4.9687087938532016E-3</v>
      </c>
      <c r="AP213" s="148" t="str">
        <f t="shared" si="687"/>
        <v>Out of range</v>
      </c>
      <c r="AQ213" s="148" t="e">
        <f t="shared" si="688"/>
        <v>#VALUE!</v>
      </c>
      <c r="AR213" s="148" t="e">
        <f t="shared" si="689"/>
        <v>#VALUE!</v>
      </c>
      <c r="AS213" s="156">
        <f t="shared" si="690"/>
        <v>2.2715679721808409E-5</v>
      </c>
      <c r="AT213" s="156">
        <f t="shared" si="691"/>
        <v>3.374941478954666E-7</v>
      </c>
      <c r="AU213" s="148">
        <v>0.75</v>
      </c>
      <c r="AV213" s="148">
        <f t="shared" si="692"/>
        <v>0.375</v>
      </c>
      <c r="AW213" s="148" t="str">
        <f t="shared" si="693"/>
        <v>Out of range</v>
      </c>
      <c r="AX213" s="158">
        <f t="shared" si="694"/>
        <v>275.56482496810003</v>
      </c>
      <c r="AY213" s="158" t="e">
        <f t="shared" si="695"/>
        <v>#VALUE!</v>
      </c>
      <c r="AZ213" s="148" t="str">
        <f>Input!B213</f>
        <v>Hu1-13</v>
      </c>
      <c r="BA213" s="159">
        <f>Input!E213</f>
        <v>0</v>
      </c>
      <c r="BB213" s="148" t="e">
        <f t="shared" si="696"/>
        <v>#VALUE!</v>
      </c>
      <c r="BC213" s="154" t="e">
        <f t="shared" si="697"/>
        <v>#VALUE!</v>
      </c>
      <c r="BD213" s="148" t="e">
        <f t="shared" si="698"/>
        <v>#VALUE!</v>
      </c>
      <c r="BE213" s="160" t="e">
        <f t="shared" si="699"/>
        <v>#VALUE!</v>
      </c>
      <c r="BF213" s="161" t="e">
        <f t="shared" si="700"/>
        <v>#VALUE!</v>
      </c>
      <c r="BG213" s="162"/>
      <c r="BH213" s="162"/>
      <c r="BI213" s="162"/>
      <c r="BJ213" s="162"/>
      <c r="BK213" s="162"/>
      <c r="BL213" s="162"/>
      <c r="BM213" s="166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2"/>
      <c r="DC213" s="162"/>
      <c r="DD213" s="162"/>
      <c r="DE213" s="162"/>
    </row>
    <row r="214" spans="1:109" ht="15" customHeight="1" x14ac:dyDescent="0.2">
      <c r="A214" s="9">
        <f>Input!A214</f>
        <v>10814</v>
      </c>
      <c r="B214" s="9" t="str">
        <f>Input!B214</f>
        <v>EH - S -7</v>
      </c>
      <c r="C214" s="9">
        <f>Input!O214</f>
        <v>0.72392964527197956</v>
      </c>
      <c r="D214" s="9">
        <f>C214*Input!P214/100</f>
        <v>3.3833419236216017E-3</v>
      </c>
      <c r="E214" s="11">
        <f>Input!M214</f>
        <v>0.73752763008633004</v>
      </c>
      <c r="F214" s="12">
        <f>E214*Input!N214/100</f>
        <v>6.1826082137568918E-4</v>
      </c>
      <c r="G214" s="13">
        <f t="shared" ref="G214:G215" si="701">E214*137.88</f>
        <v>101.69030963630318</v>
      </c>
      <c r="H214" s="12">
        <f>G214*Input!L214/100</f>
        <v>0.11312576781787423</v>
      </c>
      <c r="I214" s="9">
        <v>0.3</v>
      </c>
      <c r="J214" s="21">
        <f>(((C214*$G$4*0.000000001*Input!G214*(234/233))-(I214*0.000000000000001))/Input!F214)*1000000000000</f>
        <v>26.10050864398999</v>
      </c>
      <c r="K214" s="9">
        <f>J214*Input!P214/100</f>
        <v>0.12198277235888375</v>
      </c>
      <c r="L214" s="14">
        <f t="shared" ref="L214:L215" si="702">(J214/234)*602200000000*0.0000028263/(365.2425*24*60)</f>
        <v>0.36095106231882668</v>
      </c>
      <c r="M214" s="22">
        <f>L214*Input!P214/100</f>
        <v>1.6869330735312384E-3</v>
      </c>
      <c r="N214" s="9">
        <v>5.0000000000000001E-3</v>
      </c>
      <c r="O214" s="21">
        <f>(((G214*$D$4*0.000000001*Input!G214*(238/236))-(N214*0.000000001))/Input!F214)*1000000</f>
        <v>0.36931860601511346</v>
      </c>
      <c r="P214" s="9">
        <f>O214*Input!N214/100</f>
        <v>3.0959548549727039E-4</v>
      </c>
      <c r="Q214" s="23">
        <f t="shared" ref="Q214:Q215" si="703">(O214/238.05)*602200000000000000*0.00000000015512/(365.2425*24*60)</f>
        <v>0.27554830904273825</v>
      </c>
      <c r="R214" s="24">
        <f>Q214*Input!N214/100</f>
        <v>2.3098893780766465E-4</v>
      </c>
      <c r="S214" s="65">
        <f>Input!S214*$G$6/0.000000000155125</f>
        <v>1.310923831715662</v>
      </c>
      <c r="T214" s="9">
        <f>S214*Input!T214/100</f>
        <v>4.0571107921107841E-3</v>
      </c>
      <c r="U214" s="9">
        <f>S214*1/((U213+U215)/2)</f>
        <v>1.3131882724045145</v>
      </c>
      <c r="V214" s="9">
        <f>U214*Input!T214/100</f>
        <v>4.0641188932182409E-3</v>
      </c>
      <c r="W214" s="3">
        <v>3.0000000000000001E-3</v>
      </c>
      <c r="X214" s="21">
        <f>((($L$4*0.000000001*Input!G214/Input!W214*(232/229))-(W214*0.000000001))/Input!F214)*1000000000</f>
        <v>0.29540957531281747</v>
      </c>
      <c r="Y214" s="21">
        <f>X214*Input!X214/100</f>
        <v>7.5833722911010067E-4</v>
      </c>
      <c r="Z214" s="21">
        <f t="shared" ref="Z214:Z215" si="704">(X214/232)*6.022E+23*0.000000001*0.000000000049475/(365.2425*24*60)</f>
        <v>7.213056575637285E-5</v>
      </c>
      <c r="AA214" s="21">
        <f>Z214*Input!X214/100</f>
        <v>1.851642530947383E-7</v>
      </c>
      <c r="AB214" s="14">
        <v>0.05</v>
      </c>
      <c r="AC214" s="14">
        <v>0.9</v>
      </c>
      <c r="AD214" s="21">
        <f>(((Input!G214*$L$4*0.000000001*Input!U214*(230/229))-((AB214*0.000000000000001)+(Input!G214*AC214*0.000000000000001)))/Input!F214)*1000000000000</f>
        <v>0.16761439681853138</v>
      </c>
      <c r="AE214" s="21">
        <f>AD214*Input!V214/100</f>
        <v>3.0462275296661246E-3</v>
      </c>
      <c r="AF214" s="191">
        <f t="shared" ref="AF214:AF215" si="705">(AD214/230)*602200000000*$D$6/(365.2425*24*60)</f>
        <v>7.6412929005548703E-3</v>
      </c>
      <c r="AG214" s="21">
        <f>AF214*Input!V214/100</f>
        <v>1.388730159087328E-4</v>
      </c>
      <c r="AH214" s="9">
        <f t="shared" ref="AH214:AH215" si="706">AF214/Z214</f>
        <v>105.93696057180516</v>
      </c>
      <c r="AI214" s="3">
        <f t="shared" ref="AI214:AI215" si="707">AH214*SQRT((AG214/AF214)^2+(AA214/Z214)^2)</f>
        <v>1.9444118975012936</v>
      </c>
      <c r="AJ214" s="22">
        <f t="shared" ref="AJ214:AJ215" si="708">(U214-1)*1000</f>
        <v>313.18827240451452</v>
      </c>
      <c r="AK214" s="3">
        <f t="shared" ref="AK214:AK215" si="709">V214*1000</f>
        <v>4.0641188932182413</v>
      </c>
      <c r="AL214" s="3">
        <f t="shared" ref="AL214:AL215" si="710">AF214/Q214</f>
        <v>2.7731227700510716E-2</v>
      </c>
      <c r="AM214" s="3">
        <f t="shared" ref="AM214:AM215" si="711">AL214*SQRT((R214/Q214)^2+(AG214/AF214)^2)</f>
        <v>5.0452375939910349E-4</v>
      </c>
      <c r="AN214" s="9">
        <f>AL214*1/((AN213+AN215)/2)</f>
        <v>2.7729202460952149E-2</v>
      </c>
      <c r="AO214" s="21">
        <f t="shared" ref="AO214:AO215" si="712">AN214*SQRT((R214/Q214)^2+(AG214/AF214)^2)</f>
        <v>5.0448691351954826E-4</v>
      </c>
      <c r="AP214" s="58">
        <f t="shared" ref="AP214:AP215" si="713">ThU_Alter_Kombi(AN214,U214)</f>
        <v>2.3287</v>
      </c>
      <c r="AQ214" s="58">
        <f t="shared" ref="AQ214:AQ215" si="714">Montealter(AN214,AO214,U214,V214)</f>
        <v>4.2700000000000002E-2</v>
      </c>
      <c r="AR214" s="58">
        <f t="shared" ref="AR214:AR215" si="715">(AQ214/AP214)*100</f>
        <v>1.8336410873019282</v>
      </c>
      <c r="AS214" s="67">
        <f t="shared" ref="AS214:AS215" si="716">Z214/Q214</f>
        <v>2.6177103393214876E-4</v>
      </c>
      <c r="AT214" s="67">
        <f t="shared" ref="AT214:AT215" si="717">AS214*SQRT((Y214/X214)^2+(P214/O214)^2)</f>
        <v>7.0690678644787948E-7</v>
      </c>
      <c r="AU214" s="58">
        <v>0.75</v>
      </c>
      <c r="AV214" s="58">
        <f t="shared" ref="AV214:AV215" si="718">AU214/2</f>
        <v>0.375</v>
      </c>
      <c r="AW214" s="58">
        <f t="shared" ref="AW214:AW215" si="719">marincorr_age(AN214,U214,AS214,AU214)</f>
        <v>2.3123999999999998</v>
      </c>
      <c r="AX214" s="57">
        <f t="shared" ref="AX214:AX215" si="720">marincorr_age_error(AN214, AO214, U214, V214, AS214, AT214, AU214, AV214)</f>
        <v>4.4894995799999997E-2</v>
      </c>
      <c r="AY214" s="47">
        <f t="shared" ref="AY214:AY215" si="721">SQRT(((AU214*EXP(-0.0000091577*AW214*1000))/(0.0000091577*(EXP(-0.0000091577*AW214*1000)+(AJ214/1000)*EXP(-(0.0000091577-0.0000028263)*AW214*1000)-AS214*AU214*EXP(-0.0000091577*AW214*1000))))^2*AT214^2+((AS214*EXP(-0.0000091577*AW214*1000))/(0.0000091577*(EXP(-0.0000091577*AW214*1000)+(AJ214/1000)*EXP(-(0.0000091577-0.0000028263)*AW214*1000)-AS214*AU214*EXP(-0.0000091577*AW214*1000))))^2*AV214^2+((0.0000091577/(0.0000091577-0.0000028263))*(EXP(-(0.0000091577-0.0000028263)*AW214*1000)-1)/(0.0000091577*(EXP(-0.0000091577*AW214*1000)+(AJ214/1000)*EXP(-(0.0000091577-0.0000028263)*AW214*1000)-AS214*AU214*EXP(-0.0000091577*AW214*1000))))^2*T214^2+(1/(0.0000091577*(EXP(-0.0000091577*AW214*1000)+(AJ214/1000)*EXP(-(0.0000091577-0.0000028263)*AW214*1000)-AS214*AU214*EXP(-0.0000091577*AW214*1000))))^2*AO214^2)/1000</f>
        <v>4.415385835496087E-2</v>
      </c>
      <c r="AZ214" s="9" t="str">
        <f>Input!B214</f>
        <v>EH - S -7</v>
      </c>
      <c r="BA214" s="48">
        <f>Input!E214</f>
        <v>0</v>
      </c>
      <c r="BB214" s="58">
        <f t="shared" ref="BB214:BB215" si="722">((U214-1)*EXP(0.0000028263*AW214*1000))*1000</f>
        <v>315.24182890802837</v>
      </c>
      <c r="BC214" s="22">
        <f t="shared" ref="BC214:BC215" si="723">SQRT((EXP(0.0000028263*AW214*1000)*V214)^2+((U214-1)*0.0000028263*EXP(0.0000028263*AW214*1000)*AY214*1000)^2)*1000</f>
        <v>4.090956228784381</v>
      </c>
      <c r="BD214" s="9">
        <f t="shared" ref="BD214:BD215" si="724">AW214*1000-58</f>
        <v>2254.3999999999996</v>
      </c>
      <c r="BE214" s="49">
        <f t="shared" ref="BE214:BE215" si="725">AY214/2*1000</f>
        <v>22.076929177480434</v>
      </c>
      <c r="BF214" s="89">
        <f t="shared" ref="BF214:BF215" si="726">AY214/AW214*100</f>
        <v>1.909438607289434</v>
      </c>
      <c r="BG214" s="85"/>
      <c r="BH214" s="85"/>
      <c r="BI214" s="85"/>
      <c r="BJ214" s="85"/>
      <c r="BK214" s="85"/>
      <c r="BL214" s="85"/>
      <c r="BM214" s="90"/>
      <c r="BN214" s="85"/>
      <c r="BO214" s="85"/>
      <c r="BP214" s="85"/>
      <c r="BQ214" s="85"/>
      <c r="BR214" s="85"/>
      <c r="BS214" s="85"/>
      <c r="BT214" s="85"/>
      <c r="BU214" s="85"/>
      <c r="BV214" s="85"/>
      <c r="BW214" s="85"/>
      <c r="BX214" s="85"/>
      <c r="BY214" s="85"/>
      <c r="BZ214" s="85"/>
      <c r="CA214" s="85"/>
      <c r="CB214" s="85"/>
      <c r="CC214" s="85"/>
      <c r="CD214" s="85"/>
      <c r="CE214" s="85"/>
      <c r="CF214" s="85"/>
      <c r="CG214" s="85"/>
      <c r="CH214" s="85"/>
      <c r="CI214" s="85"/>
      <c r="CJ214" s="85"/>
      <c r="CK214" s="85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</row>
    <row r="215" spans="1:109" s="165" customFormat="1" ht="15" customHeight="1" x14ac:dyDescent="0.2">
      <c r="A215" s="148">
        <f>Input!A215</f>
        <v>10368</v>
      </c>
      <c r="B215" s="148" t="str">
        <f>Input!B215</f>
        <v>Hu1-13</v>
      </c>
      <c r="C215" s="148">
        <f>Input!O215</f>
        <v>2.2874247830221233</v>
      </c>
      <c r="D215" s="148">
        <f>C215*Input!P215/100</f>
        <v>5.7707951289145541E-2</v>
      </c>
      <c r="E215" s="149">
        <f>Input!M215</f>
        <v>3.0143837682985684</v>
      </c>
      <c r="F215" s="150">
        <f>E215*Input!N215/100</f>
        <v>1.2162653788363655E-3</v>
      </c>
      <c r="G215" s="151">
        <f t="shared" si="701"/>
        <v>415.62323397300656</v>
      </c>
      <c r="H215" s="150">
        <f>G215*Input!L215/100</f>
        <v>5.1745831588143568E-2</v>
      </c>
      <c r="I215" s="148">
        <v>0</v>
      </c>
      <c r="J215" s="152">
        <f>(((C215*$G$4*0.000000001*Input!G215*(234/233))-(I215*0.000000000000001))/Input!F215)*1000000000000</f>
        <v>749.3119488541472</v>
      </c>
      <c r="K215" s="148">
        <f>J215*Input!P215/100</f>
        <v>18.90390353632521</v>
      </c>
      <c r="L215" s="153">
        <f t="shared" si="702"/>
        <v>10.362439584462777</v>
      </c>
      <c r="M215" s="154">
        <f>L215*Input!P215/100</f>
        <v>0.26142724482805774</v>
      </c>
      <c r="N215" s="148">
        <v>0</v>
      </c>
      <c r="O215" s="152">
        <f>(((G215*$D$4*0.000000001*Input!G215*(238/236))-(N215*0.000000001))/Input!F215)*1000000</f>
        <v>13.714901991099765</v>
      </c>
      <c r="P215" s="148">
        <f>O215*Input!N215/100</f>
        <v>5.5337879142455517E-3</v>
      </c>
      <c r="Q215" s="155">
        <f t="shared" si="703"/>
        <v>10.232677126967637</v>
      </c>
      <c r="R215" s="156">
        <f>Q215*Input!N215/100</f>
        <v>4.1287546241553378E-3</v>
      </c>
      <c r="S215" s="154">
        <f>Input!S215*$G$6/0.000000000155125</f>
        <v>0.99948350552931275</v>
      </c>
      <c r="T215" s="148">
        <f>S215*Input!T215/100</f>
        <v>5.0662053458253951E-3</v>
      </c>
      <c r="U215" s="154">
        <f>S215</f>
        <v>0.99948350552931275</v>
      </c>
      <c r="V215" s="148">
        <f>U215*Input!T215/100</f>
        <v>5.0662053458253951E-3</v>
      </c>
      <c r="W215" s="157">
        <v>0</v>
      </c>
      <c r="X215" s="152">
        <f>((($L$4*0.000000001*Input!G215/Input!W215*(232/229))-(W215*0.000000001))/Input!F215)*1000000000</f>
        <v>0.9442077254081368</v>
      </c>
      <c r="Y215" s="152">
        <f>X215*Input!X215/100</f>
        <v>1.6306252145231341E-2</v>
      </c>
      <c r="Z215" s="152">
        <f t="shared" si="704"/>
        <v>2.3054850999026431E-4</v>
      </c>
      <c r="AA215" s="152">
        <f>Z215*Input!X215/100</f>
        <v>3.9815202041305387E-6</v>
      </c>
      <c r="AB215" s="153">
        <v>0</v>
      </c>
      <c r="AC215" s="153">
        <v>0.9</v>
      </c>
      <c r="AD215" s="152">
        <f>(((Input!G215*$L$4*0.000000001*Input!U215*(230/229))-((AB215*0.000000000000001)+(Input!G215*AC215*0.000000000000001)))/Input!F215)*1000000000000</f>
        <v>224.39197096661533</v>
      </c>
      <c r="AE215" s="152">
        <f>AD215*Input!V215/100</f>
        <v>1.2946221151397175</v>
      </c>
      <c r="AF215" s="152">
        <f t="shared" si="705"/>
        <v>10.229698684803799</v>
      </c>
      <c r="AG215" s="152">
        <f>AF215*Input!V215/100</f>
        <v>5.9019910968797717E-2</v>
      </c>
      <c r="AH215" s="148">
        <f t="shared" si="706"/>
        <v>44371.133369006733</v>
      </c>
      <c r="AI215" s="157">
        <f t="shared" si="707"/>
        <v>807.91022130912506</v>
      </c>
      <c r="AJ215" s="154">
        <f t="shared" si="708"/>
        <v>-0.51649447068724541</v>
      </c>
      <c r="AK215" s="157">
        <f t="shared" si="709"/>
        <v>5.0662053458253951</v>
      </c>
      <c r="AL215" s="157">
        <f t="shared" si="710"/>
        <v>0.99970892835502556</v>
      </c>
      <c r="AM215" s="157">
        <f t="shared" si="711"/>
        <v>5.7818754791715311E-3</v>
      </c>
      <c r="AN215" s="148">
        <f>AF215/Q215</f>
        <v>0.99970892835502556</v>
      </c>
      <c r="AO215" s="152">
        <f t="shared" si="712"/>
        <v>5.7818754791715311E-3</v>
      </c>
      <c r="AP215" s="148" t="str">
        <f t="shared" si="713"/>
        <v>Out of range</v>
      </c>
      <c r="AQ215" s="148" t="e">
        <f t="shared" si="714"/>
        <v>#VALUE!</v>
      </c>
      <c r="AR215" s="148" t="e">
        <f t="shared" si="715"/>
        <v>#VALUE!</v>
      </c>
      <c r="AS215" s="156">
        <f t="shared" si="716"/>
        <v>2.253061511954353E-5</v>
      </c>
      <c r="AT215" s="156">
        <f t="shared" si="717"/>
        <v>3.892047697382708E-7</v>
      </c>
      <c r="AU215" s="148">
        <v>0.75</v>
      </c>
      <c r="AV215" s="148">
        <f t="shared" si="718"/>
        <v>0.375</v>
      </c>
      <c r="AW215" s="148" t="str">
        <f t="shared" si="719"/>
        <v>Out of range</v>
      </c>
      <c r="AX215" s="158">
        <f t="shared" si="720"/>
        <v>293.61150625049999</v>
      </c>
      <c r="AY215" s="158" t="e">
        <f t="shared" si="721"/>
        <v>#VALUE!</v>
      </c>
      <c r="AZ215" s="148" t="str">
        <f>Input!B215</f>
        <v>Hu1-13</v>
      </c>
      <c r="BA215" s="159">
        <f>Input!E215</f>
        <v>0</v>
      </c>
      <c r="BB215" s="148" t="e">
        <f t="shared" si="722"/>
        <v>#VALUE!</v>
      </c>
      <c r="BC215" s="154" t="e">
        <f t="shared" si="723"/>
        <v>#VALUE!</v>
      </c>
      <c r="BD215" s="148" t="e">
        <f t="shared" si="724"/>
        <v>#VALUE!</v>
      </c>
      <c r="BE215" s="160" t="e">
        <f t="shared" si="725"/>
        <v>#VALUE!</v>
      </c>
      <c r="BF215" s="161" t="e">
        <f t="shared" si="726"/>
        <v>#VALUE!</v>
      </c>
      <c r="BG215" s="162"/>
      <c r="BH215" s="162"/>
      <c r="BI215" s="162"/>
      <c r="BJ215" s="162"/>
      <c r="BK215" s="162"/>
      <c r="BL215" s="162"/>
      <c r="BM215" s="166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2"/>
      <c r="DC215" s="162"/>
      <c r="DD215" s="162"/>
      <c r="DE215" s="162"/>
    </row>
    <row r="216" spans="1:109" s="76" customFormat="1" ht="15" customHeight="1" x14ac:dyDescent="0.2">
      <c r="A216" s="58"/>
      <c r="B216" s="58"/>
      <c r="C216" s="58"/>
      <c r="D216" s="58"/>
      <c r="E216" s="60"/>
      <c r="F216" s="61"/>
      <c r="G216" s="59"/>
      <c r="H216" s="61"/>
      <c r="I216" s="58"/>
      <c r="J216" s="63"/>
      <c r="K216" s="58"/>
      <c r="L216" s="64"/>
      <c r="M216" s="65"/>
      <c r="N216" s="58"/>
      <c r="O216" s="63"/>
      <c r="P216" s="58"/>
      <c r="Q216" s="66"/>
      <c r="R216" s="67"/>
      <c r="S216" s="65"/>
      <c r="T216" s="58"/>
      <c r="U216" s="58"/>
      <c r="V216" s="58"/>
      <c r="W216" s="68"/>
      <c r="X216" s="63"/>
      <c r="Y216" s="63"/>
      <c r="Z216" s="63"/>
      <c r="AA216" s="63"/>
      <c r="AB216" s="64"/>
      <c r="AC216" s="64"/>
      <c r="AD216" s="63"/>
      <c r="AE216" s="63"/>
      <c r="AF216" s="63"/>
      <c r="AG216" s="63"/>
      <c r="AH216" s="58"/>
      <c r="AI216" s="68"/>
      <c r="AJ216" s="65"/>
      <c r="AK216" s="68"/>
      <c r="AL216" s="68"/>
      <c r="AM216" s="68"/>
      <c r="AN216" s="58"/>
      <c r="AO216" s="63"/>
      <c r="AP216" s="58"/>
      <c r="AQ216" s="58"/>
      <c r="AR216" s="58"/>
      <c r="AS216" s="67"/>
      <c r="AT216" s="67"/>
      <c r="AU216" s="58"/>
      <c r="AV216" s="58"/>
      <c r="AW216" s="58"/>
      <c r="AX216" s="57"/>
      <c r="AY216" s="57"/>
      <c r="AZ216" s="58"/>
      <c r="BA216" s="69"/>
      <c r="BB216" s="58"/>
      <c r="BC216" s="65"/>
      <c r="BD216" s="58"/>
      <c r="BE216" s="62"/>
      <c r="BF216" s="74"/>
      <c r="BG216" s="75"/>
      <c r="BH216" s="75"/>
      <c r="BI216" s="75"/>
      <c r="BJ216" s="75"/>
      <c r="BK216" s="75"/>
      <c r="BL216" s="75"/>
      <c r="BM216" s="103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</row>
    <row r="217" spans="1:109" s="165" customFormat="1" ht="15" customHeight="1" x14ac:dyDescent="0.2">
      <c r="A217" s="148">
        <f>Input!A217</f>
        <v>10368</v>
      </c>
      <c r="B217" s="148" t="str">
        <f>Input!B217</f>
        <v>Hu1-13</v>
      </c>
      <c r="C217" s="148">
        <f>Input!O217</f>
        <v>2.3349530828723117</v>
      </c>
      <c r="D217" s="148">
        <f>C217*Input!P217/100</f>
        <v>0.10701009659646031</v>
      </c>
      <c r="E217" s="149">
        <f>Input!M217</f>
        <v>3.0139941650138109</v>
      </c>
      <c r="F217" s="150">
        <f>E217*Input!N217/100</f>
        <v>1.2054717090405067E-3</v>
      </c>
      <c r="G217" s="151">
        <f t="shared" ref="G217:G225" si="727">E217*137.88</f>
        <v>415.56951547210423</v>
      </c>
      <c r="H217" s="150">
        <f>G217*Input!L217/100</f>
        <v>5.9713853389957737E-2</v>
      </c>
      <c r="I217" s="148">
        <v>0</v>
      </c>
      <c r="J217" s="152">
        <f>(((C217*$G$4*0.000000001*Input!G217*(234/233))-(I217*0.000000000000001))/Input!F217)*1000000000000</f>
        <v>764.88121401678859</v>
      </c>
      <c r="K217" s="148">
        <f>J217*Input!P217/100</f>
        <v>35.054242929826955</v>
      </c>
      <c r="L217" s="153">
        <f t="shared" ref="L217:L225" si="728">(J217/234)*602200000000*0.0000028263/(365.2425*24*60)</f>
        <v>10.577751204501759</v>
      </c>
      <c r="M217" s="154">
        <f>L217*Input!P217/100</f>
        <v>0.48477469910214793</v>
      </c>
      <c r="N217" s="148">
        <v>0</v>
      </c>
      <c r="O217" s="152">
        <f>(((G217*$D$4*0.000000001*Input!G217*(238/236))-(N217*0.000000001))/Input!F217)*1000000</f>
        <v>13.713129366485061</v>
      </c>
      <c r="P217" s="148">
        <f>O217*Input!N217/100</f>
        <v>5.4846786651408666E-3</v>
      </c>
      <c r="Q217" s="155">
        <f t="shared" ref="Q217:Q225" si="729">(O217/238.05)*602200000000000000*0.00000000015512/(365.2425*24*60)</f>
        <v>10.231354573196466</v>
      </c>
      <c r="R217" s="156">
        <f>Q217*Input!N217/100</f>
        <v>4.0921142536764106E-3</v>
      </c>
      <c r="S217" s="154">
        <f>Input!S217*$G$6/0.000000000155125</f>
        <v>1.0035415667409584</v>
      </c>
      <c r="T217" s="148">
        <f>S217*Input!T217/100</f>
        <v>1.4739360160256438E-3</v>
      </c>
      <c r="U217" s="154">
        <f>S217</f>
        <v>1.0035415667409584</v>
      </c>
      <c r="V217" s="148">
        <f>U217*Input!T217/100</f>
        <v>1.4739360160256438E-3</v>
      </c>
      <c r="W217" s="157">
        <v>0</v>
      </c>
      <c r="X217" s="152">
        <f>((($L$4*0.000000001*Input!G217/Input!W217*(232/229))-(W217*0.000000001))/Input!F217)*1000000000</f>
        <v>0.88413055393163675</v>
      </c>
      <c r="Y217" s="152">
        <f>X217*Input!X217/100</f>
        <v>1.415204634626213E-2</v>
      </c>
      <c r="Z217" s="152">
        <f t="shared" ref="Z217:Z225" si="730">(X217/232)*6.022E+23*0.000000001*0.000000000049475/(365.2425*24*60)</f>
        <v>2.1587938369991368E-4</v>
      </c>
      <c r="AA217" s="152">
        <f>Z217*Input!X217/100</f>
        <v>3.4555247861730553E-6</v>
      </c>
      <c r="AB217" s="153">
        <v>0</v>
      </c>
      <c r="AC217" s="153">
        <v>0.9</v>
      </c>
      <c r="AD217" s="152">
        <f>(((Input!G217*$L$4*0.000000001*Input!U217*(230/229))-((AB217*0.000000000000001)+(Input!G217*AC217*0.000000000000001)))/Input!F217)*1000000000000</f>
        <v>224.9709671977235</v>
      </c>
      <c r="AE217" s="152">
        <f>AD217*Input!V217/100</f>
        <v>0.99674134462609099</v>
      </c>
      <c r="AF217" s="152">
        <f t="shared" ref="AF217:AF225" si="731">(AD217/230)*602200000000*$D$6/(365.2425*24*60)</f>
        <v>10.256094268203503</v>
      </c>
      <c r="AG217" s="152">
        <f>AF217*Input!V217/100</f>
        <v>4.5439966404716377E-2</v>
      </c>
      <c r="AH217" s="148">
        <f t="shared" ref="AH217:AH225" si="732">AF217/Z217</f>
        <v>47508.447043095781</v>
      </c>
      <c r="AI217" s="157">
        <f t="shared" ref="AI217:AI225" si="733">AH217*SQRT((AG217/AF217)^2+(AA217/Z217)^2)</f>
        <v>789.04836413894918</v>
      </c>
      <c r="AJ217" s="154">
        <f t="shared" ref="AJ217:AJ225" si="734">(U217-1)*1000</f>
        <v>3.5415667409584017</v>
      </c>
      <c r="AK217" s="157">
        <f t="shared" ref="AK217:AK225" si="735">V217*1000</f>
        <v>1.4739360160256438</v>
      </c>
      <c r="AL217" s="157">
        <f t="shared" ref="AL217:AL225" si="736">AF217/Q217</f>
        <v>1.0024180273325536</v>
      </c>
      <c r="AM217" s="157">
        <f t="shared" ref="AM217:AM225" si="737">AL217*SQRT((R217/Q217)^2+(AG217/AF217)^2)</f>
        <v>4.4593060526057554E-3</v>
      </c>
      <c r="AN217" s="148">
        <f>AF217/Q217</f>
        <v>1.0024180273325536</v>
      </c>
      <c r="AO217" s="152">
        <f t="shared" ref="AO217:AO225" si="738">AN217*SQRT((R217/Q217)^2+(AG217/AF217)^2)</f>
        <v>4.4593060526057554E-3</v>
      </c>
      <c r="AP217" s="148">
        <f t="shared" ref="AP217:AP225" si="739">ThU_Alter_Kombi(AN217,U217)</f>
        <v>649.11689999999999</v>
      </c>
      <c r="AQ217" s="148" t="e">
        <f t="shared" ref="AQ217:AQ225" si="740">Montealter(AN217,AO217,U217,V217)</f>
        <v>#VALUE!</v>
      </c>
      <c r="AR217" s="148" t="e">
        <f t="shared" ref="AR217:AR225" si="741">(AQ217/AP217)*100</f>
        <v>#VALUE!</v>
      </c>
      <c r="AS217" s="156">
        <f t="shared" ref="AS217:AS225" si="742">Z217/Q217</f>
        <v>2.1099785190268208E-5</v>
      </c>
      <c r="AT217" s="156">
        <f t="shared" ref="AT217:AT225" si="743">AS217*SQRT((Y217/X217)^2+(P217/O217)^2)</f>
        <v>3.378441544782447E-7</v>
      </c>
      <c r="AU217" s="148">
        <v>0.75</v>
      </c>
      <c r="AV217" s="148">
        <f t="shared" ref="AV217:AV225" si="744">AU217/2</f>
        <v>0.375</v>
      </c>
      <c r="AW217" s="148">
        <f t="shared" ref="AW217:AW225" si="745">marincorr_age(AN217,U217,AS217,AU217)</f>
        <v>649.11519999999996</v>
      </c>
      <c r="AX217" s="158">
        <f t="shared" ref="AX217:AX225" si="746">marincorr_age_error(AN217, AO217, U217, V217, AS217, AT217, AU217, AV217)</f>
        <v>294.9371634922</v>
      </c>
      <c r="AY217" s="158">
        <f t="shared" ref="AY217:AY225" si="747">SQRT(((AU217*EXP(-0.0000091577*AW217*1000))/(0.0000091577*(EXP(-0.0000091577*AW217*1000)+(AJ217/1000)*EXP(-(0.0000091577-0.0000028263)*AW217*1000)-AS217*AU217*EXP(-0.0000091577*AW217*1000))))^2*AT217^2+((AS217*EXP(-0.0000091577*AW217*1000))/(0.0000091577*(EXP(-0.0000091577*AW217*1000)+(AJ217/1000)*EXP(-(0.0000091577-0.0000028263)*AW217*1000)-AS217*AU217*EXP(-0.0000091577*AW217*1000))))^2*AV217^2+((0.0000091577/(0.0000091577-0.0000028263))*(EXP(-(0.0000091577-0.0000028263)*AW217*1000)-1)/(0.0000091577*(EXP(-0.0000091577*AW217*1000)+(AJ217/1000)*EXP(-(0.0000091577-0.0000028263)*AW217*1000)-AS217*AU217*EXP(-0.0000091577*AW217*1000))))^2*T217^2+(1/(0.0000091577*(EXP(-0.0000091577*AW217*1000)+(AJ217/1000)*EXP(-(0.0000091577-0.0000028263)*AW217*1000)-AS217*AU217*EXP(-0.0000091577*AW217*1000))))^2*AO217^2)/1000</f>
        <v>200.89092965851785</v>
      </c>
      <c r="AZ217" s="148" t="str">
        <f>Input!B217</f>
        <v>Hu1-13</v>
      </c>
      <c r="BA217" s="159">
        <f>Input!E217</f>
        <v>0</v>
      </c>
      <c r="BB217" s="148">
        <f t="shared" ref="BB217:BB225" si="748">((U217-1)*EXP(0.0000028263*AW217*1000))*1000</f>
        <v>22.179390485661393</v>
      </c>
      <c r="BC217" s="154">
        <f t="shared" ref="BC217:BC225" si="749">SQRT((EXP(0.0000028263*AW217*1000)*V217)^2+((U217-1)*0.0000028263*EXP(0.0000028263*AW217*1000)*AY217*1000)^2)*1000</f>
        <v>15.613712461661155</v>
      </c>
      <c r="BD217" s="148">
        <f t="shared" ref="BD217:BD225" si="750">AW217*1000-58</f>
        <v>649057.19999999995</v>
      </c>
      <c r="BE217" s="160">
        <f t="shared" ref="BE217:BE225" si="751">AY217/2*1000</f>
        <v>100445.46482925893</v>
      </c>
      <c r="BF217" s="161">
        <f t="shared" ref="BF217:BF225" si="752">AY217/AW217*100</f>
        <v>30.9484248186636</v>
      </c>
      <c r="BG217" s="162"/>
      <c r="BH217" s="162"/>
      <c r="BI217" s="162"/>
      <c r="BJ217" s="162"/>
      <c r="BK217" s="162"/>
      <c r="BL217" s="162"/>
      <c r="BM217" s="166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2"/>
      <c r="DC217" s="162"/>
      <c r="DD217" s="162"/>
      <c r="DE217" s="162"/>
    </row>
    <row r="218" spans="1:109" ht="15" customHeight="1" x14ac:dyDescent="0.2">
      <c r="A218" s="9">
        <f>Input!A218</f>
        <v>10823</v>
      </c>
      <c r="B218" s="9" t="str">
        <f>Input!B218</f>
        <v>GH17-05-6,0</v>
      </c>
      <c r="C218" s="9">
        <f>Input!O218</f>
        <v>0.18659507546813253</v>
      </c>
      <c r="D218" s="9">
        <f>C218*Input!P218/100</f>
        <v>5.9853761689284291E-4</v>
      </c>
      <c r="E218" s="11">
        <f>Input!M218</f>
        <v>0.23373568969932962</v>
      </c>
      <c r="F218" s="12">
        <f>E218*Input!N218/100</f>
        <v>1.8111633698325371E-4</v>
      </c>
      <c r="G218" s="13">
        <f t="shared" si="727"/>
        <v>32.227476895743564</v>
      </c>
      <c r="H218" s="12">
        <f>G218*Input!L218/100</f>
        <v>9.1732938025590356E-3</v>
      </c>
      <c r="I218" s="9">
        <v>0.3</v>
      </c>
      <c r="J218" s="21">
        <f>(((C218*$G$4*0.000000001*Input!G218*(234/233))-(I218*0.000000000000001))/Input!F218)*1000000000000</f>
        <v>8.9929551613268366</v>
      </c>
      <c r="K218" s="9">
        <f>J218*Input!P218/100</f>
        <v>2.8846538085642148E-2</v>
      </c>
      <c r="L218" s="14">
        <f t="shared" si="728"/>
        <v>0.1243660329820407</v>
      </c>
      <c r="M218" s="22">
        <f>L218*Input!P218/100</f>
        <v>3.9892665343250241E-4</v>
      </c>
      <c r="N218" s="9">
        <v>5.0000000000000001E-3</v>
      </c>
      <c r="O218" s="21">
        <f>(((G218*$D$4*0.000000001*Input!G218*(238/236))-(N218*0.000000001))/Input!F218)*1000000</f>
        <v>0.15646360387721653</v>
      </c>
      <c r="P218" s="9">
        <f>O218*Input!N218/100</f>
        <v>1.2123999908569183E-4</v>
      </c>
      <c r="Q218" s="23">
        <f t="shared" si="729"/>
        <v>0.11673736652557259</v>
      </c>
      <c r="R218" s="24">
        <f>Q218*Input!N218/100</f>
        <v>9.0457063880064573E-5</v>
      </c>
      <c r="S218" s="65">
        <f>Input!S218*$G$6/0.000000000155125</f>
        <v>1.058637217044601</v>
      </c>
      <c r="T218" s="9">
        <f>S218*Input!T218/100</f>
        <v>1.38338314425767E-3</v>
      </c>
      <c r="U218" s="9">
        <f>S218*1/((U217+U219)/2)</f>
        <v>1.0560381389153883</v>
      </c>
      <c r="V218" s="9">
        <f>U218*Input!T218/100</f>
        <v>1.379986776912302E-3</v>
      </c>
      <c r="W218" s="3">
        <v>3.0000000000000001E-3</v>
      </c>
      <c r="X218" s="21">
        <f>((($L$4*0.000000001*Input!G218/Input!W218*(232/229))-(W218*0.000000001))/Input!F218)*1000000000</f>
        <v>6.7400421307622445</v>
      </c>
      <c r="Y218" s="21">
        <f>X218*Input!X218/100</f>
        <v>2.1511363498808792E-2</v>
      </c>
      <c r="Z218" s="21">
        <f t="shared" si="730"/>
        <v>1.645725435943834E-3</v>
      </c>
      <c r="AA218" s="21">
        <f>Z218*Input!X218/100</f>
        <v>5.2524594631606137E-6</v>
      </c>
      <c r="AB218" s="14">
        <v>0.05</v>
      </c>
      <c r="AC218" s="14">
        <v>0.9</v>
      </c>
      <c r="AD218" s="21">
        <f>(((Input!G218*$L$4*0.000000001*Input!U218*(230/229))-((AB218*0.000000000000001)+(Input!G218*AC218*0.000000000000001)))/Input!F218)*1000000000000</f>
        <v>8.6472571264366041E-2</v>
      </c>
      <c r="AE218" s="21">
        <f>AD218*Input!V218/100</f>
        <v>2.0687421069593365E-3</v>
      </c>
      <c r="AF218" s="191">
        <f t="shared" si="731"/>
        <v>3.9421568638313515E-3</v>
      </c>
      <c r="AG218" s="21">
        <f>AF218*Input!V218/100</f>
        <v>9.4310898556654237E-5</v>
      </c>
      <c r="AH218" s="9">
        <f t="shared" si="732"/>
        <v>2.3953915870362055</v>
      </c>
      <c r="AI218" s="3">
        <f t="shared" si="733"/>
        <v>5.7814284244848635E-2</v>
      </c>
      <c r="AJ218" s="22">
        <f t="shared" si="734"/>
        <v>56.038138915388338</v>
      </c>
      <c r="AK218" s="3">
        <f t="shared" si="735"/>
        <v>1.379986776912302</v>
      </c>
      <c r="AL218" s="3">
        <f t="shared" si="736"/>
        <v>3.3769451728789673E-2</v>
      </c>
      <c r="AM218" s="3">
        <f t="shared" si="737"/>
        <v>8.0831321030085394E-4</v>
      </c>
      <c r="AN218" s="9">
        <f>AL218*1/((AN217+AN219)/2)</f>
        <v>3.3681398592197959E-2</v>
      </c>
      <c r="AO218" s="21">
        <f t="shared" si="738"/>
        <v>8.0620555057077815E-4</v>
      </c>
      <c r="AP218" s="58">
        <f t="shared" si="739"/>
        <v>3.5386000000000002</v>
      </c>
      <c r="AQ218" s="58">
        <f t="shared" si="740"/>
        <v>8.4500000000000006E-2</v>
      </c>
      <c r="AR218" s="58">
        <f t="shared" si="741"/>
        <v>2.3879500367376929</v>
      </c>
      <c r="AS218" s="67">
        <f t="shared" si="742"/>
        <v>1.4097674848466963E-2</v>
      </c>
      <c r="AT218" s="67">
        <f t="shared" si="743"/>
        <v>4.6300931672252138E-5</v>
      </c>
      <c r="AU218" s="58">
        <v>0.75</v>
      </c>
      <c r="AV218" s="58">
        <f t="shared" si="744"/>
        <v>0.375</v>
      </c>
      <c r="AW218" s="58">
        <f t="shared" si="745"/>
        <v>2.4401999999999999</v>
      </c>
      <c r="AX218" s="57">
        <f t="shared" si="746"/>
        <v>0.54920168270000003</v>
      </c>
      <c r="AY218" s="47">
        <f t="shared" si="747"/>
        <v>0.55867087207857158</v>
      </c>
      <c r="AZ218" s="9" t="str">
        <f>Input!B218</f>
        <v>GH17-05-6,0</v>
      </c>
      <c r="BA218" s="48">
        <f>Input!E218</f>
        <v>6</v>
      </c>
      <c r="BB218" s="58">
        <f t="shared" si="748"/>
        <v>56.425955031752608</v>
      </c>
      <c r="BC218" s="22">
        <f t="shared" si="749"/>
        <v>1.3923904647057794</v>
      </c>
      <c r="BD218" s="9">
        <f t="shared" si="750"/>
        <v>2382.1999999999998</v>
      </c>
      <c r="BE218" s="49">
        <f t="shared" si="751"/>
        <v>279.33543603928581</v>
      </c>
      <c r="BF218" s="89">
        <f t="shared" si="752"/>
        <v>22.894470620382414</v>
      </c>
      <c r="BG218" s="85"/>
      <c r="BH218" s="85"/>
      <c r="BI218" s="85"/>
      <c r="BJ218" s="85"/>
      <c r="BK218" s="85"/>
      <c r="BL218" s="85"/>
      <c r="BM218" s="90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</row>
    <row r="219" spans="1:109" s="165" customFormat="1" ht="15" customHeight="1" x14ac:dyDescent="0.2">
      <c r="A219" s="148">
        <f>Input!A219</f>
        <v>10368</v>
      </c>
      <c r="B219" s="148" t="str">
        <f>Input!B219</f>
        <v>Hu1-13</v>
      </c>
      <c r="C219" s="148">
        <f>Input!O219</f>
        <v>2.2664600235177588</v>
      </c>
      <c r="D219" s="148">
        <f>C219*Input!P219/100</f>
        <v>9.9517397516451347E-2</v>
      </c>
      <c r="E219" s="149">
        <f>Input!M219</f>
        <v>3.0134068257116069</v>
      </c>
      <c r="F219" s="150">
        <f>E219*Input!N219/100</f>
        <v>1.4205686558670528E-3</v>
      </c>
      <c r="G219" s="151">
        <f t="shared" si="727"/>
        <v>415.48853312911632</v>
      </c>
      <c r="H219" s="150">
        <f>G219*Input!L219/100</f>
        <v>7.0962028313201156E-2</v>
      </c>
      <c r="I219" s="148">
        <v>0</v>
      </c>
      <c r="J219" s="152">
        <f>(((C219*$G$4*0.000000001*Input!G219*(234/233))-(I219*0.000000000000001))/Input!F219)*1000000000000</f>
        <v>742.44433732957532</v>
      </c>
      <c r="K219" s="148">
        <f>J219*Input!P219/100</f>
        <v>32.599793283442715</v>
      </c>
      <c r="L219" s="153">
        <f t="shared" si="728"/>
        <v>10.267465509083673</v>
      </c>
      <c r="M219" s="154">
        <f>L219*Input!P219/100</f>
        <v>0.45083144461026814</v>
      </c>
      <c r="N219" s="148">
        <v>0</v>
      </c>
      <c r="O219" s="152">
        <f>(((G219*$D$4*0.000000001*Input!G219*(238/236))-(N219*0.000000001))/Input!F219)*1000000</f>
        <v>13.710457078686149</v>
      </c>
      <c r="P219" s="148">
        <f>O219*Input!N219/100</f>
        <v>6.4633309440363237E-3</v>
      </c>
      <c r="Q219" s="155">
        <f t="shared" si="729"/>
        <v>10.229360781461436</v>
      </c>
      <c r="R219" s="156">
        <f>Q219*Input!N219/100</f>
        <v>4.8222859162961656E-3</v>
      </c>
      <c r="S219" s="154">
        <f>Input!S219*$G$6/0.000000000155125</f>
        <v>1.0013807519394673</v>
      </c>
      <c r="T219" s="148">
        <f>S219*Input!T219/100</f>
        <v>1.5823085271001963E-3</v>
      </c>
      <c r="U219" s="154">
        <f>S219</f>
        <v>1.0013807519394673</v>
      </c>
      <c r="V219" s="148">
        <f>U219*Input!T219/100</f>
        <v>1.5823085271001963E-3</v>
      </c>
      <c r="W219" s="157">
        <v>0</v>
      </c>
      <c r="X219" s="152">
        <f>((($L$4*0.000000001*Input!G219/Input!W219*(232/229))-(W219*0.000000001))/Input!F219)*1000000000</f>
        <v>0.89897311329823881</v>
      </c>
      <c r="Y219" s="152">
        <f>X219*Input!X219/100</f>
        <v>1.7280596505430977E-2</v>
      </c>
      <c r="Z219" s="152">
        <f t="shared" si="730"/>
        <v>2.1950351200804947E-4</v>
      </c>
      <c r="AA219" s="152">
        <f>Z219*Input!X219/100</f>
        <v>4.2194272180393108E-6</v>
      </c>
      <c r="AB219" s="153">
        <v>0</v>
      </c>
      <c r="AC219" s="153">
        <v>0.9</v>
      </c>
      <c r="AD219" s="152">
        <f>(((Input!G219*$L$4*0.000000001*Input!U219*(230/229))-((AB219*0.000000000000001)+(Input!G219*AC219*0.000000000000001)))/Input!F219)*1000000000000</f>
        <v>225.01520613325414</v>
      </c>
      <c r="AE219" s="152">
        <f>AD219*Input!V219/100</f>
        <v>1.3098451076261122</v>
      </c>
      <c r="AF219" s="152">
        <f t="shared" si="731"/>
        <v>10.25811105596407</v>
      </c>
      <c r="AG219" s="152">
        <f>AF219*Input!V219/100</f>
        <v>5.9713904722433486E-2</v>
      </c>
      <c r="AH219" s="148">
        <f t="shared" si="732"/>
        <v>46733.243409735936</v>
      </c>
      <c r="AI219" s="157">
        <f t="shared" si="733"/>
        <v>938.62163650888567</v>
      </c>
      <c r="AJ219" s="154">
        <f t="shared" si="734"/>
        <v>1.3807519394672951</v>
      </c>
      <c r="AK219" s="157">
        <f t="shared" si="735"/>
        <v>1.5823085271001964</v>
      </c>
      <c r="AL219" s="157">
        <f t="shared" si="736"/>
        <v>1.002810564131704</v>
      </c>
      <c r="AM219" s="157">
        <f t="shared" si="737"/>
        <v>5.8566119160138206E-3</v>
      </c>
      <c r="AN219" s="148">
        <f>AF219/Q219</f>
        <v>1.002810564131704</v>
      </c>
      <c r="AO219" s="152">
        <f t="shared" si="738"/>
        <v>5.8566119160138206E-3</v>
      </c>
      <c r="AP219" s="148" t="str">
        <f t="shared" si="739"/>
        <v>Out of range</v>
      </c>
      <c r="AQ219" s="148" t="e">
        <f t="shared" si="740"/>
        <v>#VALUE!</v>
      </c>
      <c r="AR219" s="148" t="e">
        <f t="shared" si="741"/>
        <v>#VALUE!</v>
      </c>
      <c r="AS219" s="156">
        <f t="shared" si="742"/>
        <v>2.1458184601901362E-5</v>
      </c>
      <c r="AT219" s="156">
        <f t="shared" si="743"/>
        <v>4.1260602318158657E-7</v>
      </c>
      <c r="AU219" s="148">
        <v>0.75</v>
      </c>
      <c r="AV219" s="148">
        <f t="shared" si="744"/>
        <v>0.375</v>
      </c>
      <c r="AW219" s="148" t="str">
        <f t="shared" si="745"/>
        <v>Out of range</v>
      </c>
      <c r="AX219" s="158">
        <f t="shared" si="746"/>
        <v>319.00866624640003</v>
      </c>
      <c r="AY219" s="158" t="e">
        <f t="shared" si="747"/>
        <v>#VALUE!</v>
      </c>
      <c r="AZ219" s="148" t="str">
        <f>Input!B219</f>
        <v>Hu1-13</v>
      </c>
      <c r="BA219" s="159">
        <f>Input!E219</f>
        <v>0</v>
      </c>
      <c r="BB219" s="148" t="e">
        <f t="shared" si="748"/>
        <v>#VALUE!</v>
      </c>
      <c r="BC219" s="154" t="e">
        <f t="shared" si="749"/>
        <v>#VALUE!</v>
      </c>
      <c r="BD219" s="148" t="e">
        <f t="shared" si="750"/>
        <v>#VALUE!</v>
      </c>
      <c r="BE219" s="160" t="e">
        <f t="shared" si="751"/>
        <v>#VALUE!</v>
      </c>
      <c r="BF219" s="161" t="e">
        <f t="shared" si="752"/>
        <v>#VALUE!</v>
      </c>
      <c r="BG219" s="162"/>
      <c r="BH219" s="162"/>
      <c r="BI219" s="162"/>
      <c r="BJ219" s="162"/>
      <c r="BK219" s="162"/>
      <c r="BL219" s="162"/>
      <c r="BM219" s="166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2"/>
      <c r="DC219" s="162"/>
      <c r="DD219" s="162"/>
      <c r="DE219" s="162"/>
    </row>
    <row r="220" spans="1:109" ht="15" customHeight="1" x14ac:dyDescent="0.2">
      <c r="A220" s="9">
        <f>Input!A220</f>
        <v>10829</v>
      </c>
      <c r="B220" s="9" t="str">
        <f>Input!B220</f>
        <v>GH17-05-49,1</v>
      </c>
      <c r="C220" s="9">
        <f>Input!O220</f>
        <v>0.24307336862252729</v>
      </c>
      <c r="D220" s="9">
        <f>C220*Input!P220/100</f>
        <v>1.4278131436847176E-3</v>
      </c>
      <c r="E220" s="11">
        <f>Input!M220</f>
        <v>0.29665912940428024</v>
      </c>
      <c r="F220" s="12">
        <f>E220*Input!N220/100</f>
        <v>3.0111596063534305E-4</v>
      </c>
      <c r="G220" s="13">
        <f t="shared" si="727"/>
        <v>40.90336076226216</v>
      </c>
      <c r="H220" s="12">
        <f>G220*Input!L220/100</f>
        <v>1.6174577704392526E-2</v>
      </c>
      <c r="I220" s="9">
        <v>0.3</v>
      </c>
      <c r="J220" s="21">
        <f>(((C220*$G$4*0.000000001*Input!G220*(234/233))-(I220*0.000000000000001))/Input!F220)*1000000000000</f>
        <v>6.5276898992503671</v>
      </c>
      <c r="K220" s="9">
        <f>J220*Input!P220/100</f>
        <v>3.834365520527807E-2</v>
      </c>
      <c r="L220" s="14">
        <f t="shared" si="728"/>
        <v>9.0273206386912205E-2</v>
      </c>
      <c r="M220" s="22">
        <f>L220*Input!P220/100</f>
        <v>5.3026487982711483E-4</v>
      </c>
      <c r="N220" s="9">
        <v>5.0000000000000001E-3</v>
      </c>
      <c r="O220" s="21">
        <f>(((G220*$D$4*0.000000001*Input!G220*(238/236))-(N220*0.000000001))/Input!F220)*1000000</f>
        <v>0.11065229805743669</v>
      </c>
      <c r="P220" s="9">
        <f>O220*Input!N220/100</f>
        <v>1.1231467271201605E-4</v>
      </c>
      <c r="Q220" s="23">
        <f t="shared" si="729"/>
        <v>8.2557588826629599E-2</v>
      </c>
      <c r="R220" s="24">
        <f>Q220*Input!N220/100</f>
        <v>8.3797885192976493E-5</v>
      </c>
      <c r="S220" s="65">
        <f>Input!S220*$G$6/0.000000000155125</f>
        <v>1.1006869858234964</v>
      </c>
      <c r="T220" s="9">
        <f>S220*Input!T220/100</f>
        <v>1.6440795360933679E-3</v>
      </c>
      <c r="U220" s="9">
        <f>S220*1/((U219+U221)/2)</f>
        <v>1.099817158347389</v>
      </c>
      <c r="V220" s="9">
        <f>U220*Input!T220/100</f>
        <v>1.6427802879221635E-3</v>
      </c>
      <c r="W220" s="3">
        <v>3.0000000000000001E-3</v>
      </c>
      <c r="X220" s="21">
        <f>((($L$4*0.000000001*Input!G220/Input!W220*(232/229))-(W220*0.000000001))/Input!F220)*1000000000</f>
        <v>31.479000354303871</v>
      </c>
      <c r="Y220" s="21">
        <f>X220*Input!X220/100</f>
        <v>7.3914135803929734E-2</v>
      </c>
      <c r="Z220" s="21">
        <f t="shared" si="730"/>
        <v>7.6862711799257008E-3</v>
      </c>
      <c r="AA220" s="21">
        <f>Z220*Input!X220/100</f>
        <v>1.8047717062946203E-5</v>
      </c>
      <c r="AB220" s="14">
        <v>0.05</v>
      </c>
      <c r="AC220" s="14">
        <v>0.9</v>
      </c>
      <c r="AD220" s="21">
        <f>(((Input!G220*$L$4*0.000000001*Input!U220*(230/229))-((AB220*0.000000000000001)+(Input!G220*AC220*0.000000000000001)))/Input!F220)*1000000000000</f>
        <v>0.99152877277299678</v>
      </c>
      <c r="AE220" s="21">
        <f>AD220*Input!V220/100</f>
        <v>4.8922122653200341E-3</v>
      </c>
      <c r="AF220" s="191">
        <f t="shared" si="731"/>
        <v>4.5202332949293066E-2</v>
      </c>
      <c r="AG220" s="21">
        <f>AF220*Input!V220/100</f>
        <v>2.2302873476596496E-4</v>
      </c>
      <c r="AH220" s="9">
        <f t="shared" si="732"/>
        <v>5.8809183141167827</v>
      </c>
      <c r="AI220" s="3">
        <f t="shared" si="733"/>
        <v>3.2134667856345479E-2</v>
      </c>
      <c r="AJ220" s="22">
        <f t="shared" si="734"/>
        <v>99.817158347389025</v>
      </c>
      <c r="AK220" s="3">
        <f t="shared" si="735"/>
        <v>1.6427802879221636</v>
      </c>
      <c r="AL220" s="3">
        <f t="shared" si="736"/>
        <v>0.54752486829790625</v>
      </c>
      <c r="AM220" s="3">
        <f t="shared" si="737"/>
        <v>2.7580649421642674E-3</v>
      </c>
      <c r="AN220" s="9">
        <f>AL220*1/((AN219+AN221)/2)</f>
        <v>0.54687322595770604</v>
      </c>
      <c r="AO220" s="21">
        <f t="shared" si="738"/>
        <v>2.754782402872631E-3</v>
      </c>
      <c r="AP220" s="58">
        <f t="shared" si="739"/>
        <v>74.127399999999994</v>
      </c>
      <c r="AQ220" s="58">
        <f t="shared" si="740"/>
        <v>0.55220000000000002</v>
      </c>
      <c r="AR220" s="58">
        <f t="shared" si="741"/>
        <v>0.74493372221337861</v>
      </c>
      <c r="AS220" s="67">
        <f t="shared" si="742"/>
        <v>9.3101933924776073E-2</v>
      </c>
      <c r="AT220" s="67">
        <f t="shared" si="743"/>
        <v>2.3815889217033778E-4</v>
      </c>
      <c r="AU220" s="58">
        <v>0.75</v>
      </c>
      <c r="AV220" s="58">
        <f t="shared" si="744"/>
        <v>0.375</v>
      </c>
      <c r="AW220" s="58">
        <f t="shared" si="745"/>
        <v>67.11</v>
      </c>
      <c r="AX220" s="57">
        <f t="shared" si="746"/>
        <v>3.7638905142999999</v>
      </c>
      <c r="AY220" s="47">
        <f t="shared" si="747"/>
        <v>3.6698626150855742</v>
      </c>
      <c r="AZ220" s="9" t="str">
        <f>Input!B220</f>
        <v>GH17-05-49,1</v>
      </c>
      <c r="BA220" s="48">
        <f>Input!E220</f>
        <v>49.1</v>
      </c>
      <c r="BB220" s="58">
        <f t="shared" si="748"/>
        <v>120.664394017135</v>
      </c>
      <c r="BC220" s="22">
        <f t="shared" si="749"/>
        <v>2.3473595973498509</v>
      </c>
      <c r="BD220" s="9">
        <f t="shared" si="750"/>
        <v>67052</v>
      </c>
      <c r="BE220" s="49">
        <f t="shared" si="751"/>
        <v>1834.9313075427872</v>
      </c>
      <c r="BF220" s="89">
        <f t="shared" si="752"/>
        <v>5.4684288706386148</v>
      </c>
      <c r="BG220" s="85"/>
      <c r="BH220" s="85"/>
      <c r="BI220" s="85"/>
      <c r="BJ220" s="85"/>
      <c r="BK220" s="85"/>
      <c r="BL220" s="85"/>
      <c r="BM220" s="90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</row>
    <row r="221" spans="1:109" s="165" customFormat="1" ht="15" customHeight="1" x14ac:dyDescent="0.2">
      <c r="A221" s="148">
        <f>Input!A221</f>
        <v>10368</v>
      </c>
      <c r="B221" s="148" t="str">
        <f>Input!B221</f>
        <v>Hu1-13</v>
      </c>
      <c r="C221" s="148">
        <f>Input!O221</f>
        <v>2.1950174427118379</v>
      </c>
      <c r="D221" s="148">
        <f>C221*Input!P221/100</f>
        <v>9.5825109988307011E-2</v>
      </c>
      <c r="E221" s="149">
        <f>Input!M221</f>
        <v>3.0138402785362977</v>
      </c>
      <c r="F221" s="150">
        <f>E221*Input!N221/100</f>
        <v>1.2679299456042623E-3</v>
      </c>
      <c r="G221" s="151">
        <f t="shared" si="727"/>
        <v>415.54829760458472</v>
      </c>
      <c r="H221" s="150">
        <f>G221*Input!L221/100</f>
        <v>7.4111495621402665E-2</v>
      </c>
      <c r="I221" s="148">
        <v>0</v>
      </c>
      <c r="J221" s="152">
        <f>(((C221*$G$4*0.000000001*Input!G221*(234/233))-(I221*0.000000000000001))/Input!F221)*1000000000000</f>
        <v>719.04125983728386</v>
      </c>
      <c r="K221" s="148">
        <f>J221*Input!P221/100</f>
        <v>31.390278031191052</v>
      </c>
      <c r="L221" s="153">
        <f t="shared" si="728"/>
        <v>9.9438179588541296</v>
      </c>
      <c r="M221" s="154">
        <f>L221*Input!P221/100</f>
        <v>0.4341047278575052</v>
      </c>
      <c r="N221" s="148">
        <v>0</v>
      </c>
      <c r="O221" s="152">
        <f>(((G221*$D$4*0.000000001*Input!G221*(238/236))-(N221*0.000000001))/Input!F221)*1000000</f>
        <v>13.712429210791862</v>
      </c>
      <c r="P221" s="148">
        <f>O221*Input!N221/100</f>
        <v>5.7688523665844369E-3</v>
      </c>
      <c r="Q221" s="155">
        <f t="shared" si="729"/>
        <v>10.230832187608019</v>
      </c>
      <c r="R221" s="156">
        <f>Q221*Input!N221/100</f>
        <v>4.304136019251871E-3</v>
      </c>
      <c r="S221" s="154">
        <f>Input!S221*$G$6/0.000000000155125</f>
        <v>1.0002010154834273</v>
      </c>
      <c r="T221" s="148">
        <f>S221*Input!T221/100</f>
        <v>1.6944126015046698E-3</v>
      </c>
      <c r="U221" s="154">
        <f>S221</f>
        <v>1.0002010154834273</v>
      </c>
      <c r="V221" s="148">
        <f>U221*Input!T221/100</f>
        <v>1.6944126015046698E-3</v>
      </c>
      <c r="W221" s="157">
        <v>0</v>
      </c>
      <c r="X221" s="152">
        <f>((($L$4*0.000000001*Input!G221/Input!W221*(232/229))-(W221*0.000000001))/Input!F221)*1000000000</f>
        <v>0.90053826322641073</v>
      </c>
      <c r="Y221" s="152">
        <f>X221*Input!X221/100</f>
        <v>1.2105820449311402E-2</v>
      </c>
      <c r="Z221" s="152">
        <f t="shared" si="730"/>
        <v>2.1988567683697567E-4</v>
      </c>
      <c r="AA221" s="152">
        <f>Z221*Input!X221/100</f>
        <v>2.9558949706665515E-6</v>
      </c>
      <c r="AB221" s="153">
        <v>0</v>
      </c>
      <c r="AC221" s="153">
        <v>0.9</v>
      </c>
      <c r="AD221" s="152">
        <f>(((Input!G221*$L$4*0.000000001*Input!U221*(230/229))-((AB221*0.000000000000001)+(Input!G221*AC221*0.000000000000001)))/Input!F221)*1000000000000</f>
        <v>224.32091735490931</v>
      </c>
      <c r="AE221" s="152">
        <f>AD221*Input!V221/100</f>
        <v>1.1227386201741634</v>
      </c>
      <c r="AF221" s="152">
        <f t="shared" si="731"/>
        <v>10.226459455543106</v>
      </c>
      <c r="AG221" s="152">
        <f>AF221*Input!V221/100</f>
        <v>5.1183996186221971E-2</v>
      </c>
      <c r="AH221" s="148">
        <f t="shared" si="732"/>
        <v>46508.074571519515</v>
      </c>
      <c r="AI221" s="157">
        <f t="shared" si="733"/>
        <v>667.12972984546502</v>
      </c>
      <c r="AJ221" s="154">
        <f t="shared" si="734"/>
        <v>0.20101548342732478</v>
      </c>
      <c r="AK221" s="157">
        <f t="shared" si="735"/>
        <v>1.6944126015046699</v>
      </c>
      <c r="AL221" s="157">
        <f t="shared" si="736"/>
        <v>0.99957259272904408</v>
      </c>
      <c r="AM221" s="157">
        <f t="shared" si="737"/>
        <v>5.0205587213997382E-3</v>
      </c>
      <c r="AN221" s="148">
        <f>AF221/Q221</f>
        <v>0.99957259272904408</v>
      </c>
      <c r="AO221" s="152">
        <f t="shared" si="738"/>
        <v>5.0205587213997382E-3</v>
      </c>
      <c r="AP221" s="148">
        <f t="shared" si="739"/>
        <v>790.76310000000001</v>
      </c>
      <c r="AQ221" s="148" t="e">
        <f t="shared" si="740"/>
        <v>#VALUE!</v>
      </c>
      <c r="AR221" s="148" t="e">
        <f t="shared" si="741"/>
        <v>#VALUE!</v>
      </c>
      <c r="AS221" s="156">
        <f t="shared" si="742"/>
        <v>2.1492452696400369E-5</v>
      </c>
      <c r="AT221" s="156">
        <f t="shared" si="743"/>
        <v>2.8906173841989469E-7</v>
      </c>
      <c r="AU221" s="148">
        <v>0.75</v>
      </c>
      <c r="AV221" s="148">
        <f t="shared" si="744"/>
        <v>0.375</v>
      </c>
      <c r="AW221" s="148">
        <f t="shared" si="745"/>
        <v>790.76139999999998</v>
      </c>
      <c r="AX221" s="158">
        <f t="shared" si="746"/>
        <v>324.98697661049999</v>
      </c>
      <c r="AY221" s="158">
        <f t="shared" si="747"/>
        <v>849.13801165426435</v>
      </c>
      <c r="AZ221" s="148" t="str">
        <f>Input!B221</f>
        <v>Hu1-13</v>
      </c>
      <c r="BA221" s="159">
        <f>Input!E221</f>
        <v>0</v>
      </c>
      <c r="BB221" s="148">
        <f t="shared" si="748"/>
        <v>1.8786540750179423</v>
      </c>
      <c r="BC221" s="154">
        <f t="shared" si="749"/>
        <v>16.464996716954268</v>
      </c>
      <c r="BD221" s="148">
        <f t="shared" si="750"/>
        <v>790703.4</v>
      </c>
      <c r="BE221" s="160">
        <f t="shared" si="751"/>
        <v>424569.00582713215</v>
      </c>
      <c r="BF221" s="161">
        <f t="shared" si="752"/>
        <v>107.38232944277053</v>
      </c>
      <c r="BG221" s="162"/>
      <c r="BH221" s="162"/>
      <c r="BI221" s="162"/>
      <c r="BJ221" s="162"/>
      <c r="BK221" s="162"/>
      <c r="BL221" s="162"/>
      <c r="BM221" s="166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2"/>
      <c r="DC221" s="162"/>
      <c r="DD221" s="162"/>
      <c r="DE221" s="162"/>
    </row>
    <row r="222" spans="1:109" ht="15" customHeight="1" x14ac:dyDescent="0.2">
      <c r="A222" s="9">
        <f>Input!A222</f>
        <v>10828</v>
      </c>
      <c r="B222" s="9" t="str">
        <f>Input!B222</f>
        <v>GH17-05-46,65</v>
      </c>
      <c r="C222" s="9">
        <f>Input!O222</f>
        <v>0.22684496903094931</v>
      </c>
      <c r="D222" s="9">
        <f>C222*Input!P222/100</f>
        <v>9.1438554348341873E-4</v>
      </c>
      <c r="E222" s="11">
        <f>Input!M222</f>
        <v>0.28162958571349517</v>
      </c>
      <c r="F222" s="12">
        <f>E222*Input!N222/100</f>
        <v>2.4526099005471835E-4</v>
      </c>
      <c r="G222" s="13">
        <f t="shared" si="727"/>
        <v>38.83108727817671</v>
      </c>
      <c r="H222" s="12">
        <f>G222*Input!L222/100</f>
        <v>1.061521315180829E-2</v>
      </c>
      <c r="I222" s="9">
        <v>0.3</v>
      </c>
      <c r="J222" s="21">
        <f>(((C222*$G$4*0.000000001*Input!G222*(234/233))-(I222*0.000000000000001))/Input!F222)*1000000000000</f>
        <v>0.70674720726218532</v>
      </c>
      <c r="K222" s="9">
        <f>J222*Input!P222/100</f>
        <v>2.8488153472323776E-3</v>
      </c>
      <c r="L222" s="14">
        <f t="shared" si="728"/>
        <v>9.7738001481779708E-3</v>
      </c>
      <c r="M222" s="22">
        <f>L222*Input!P222/100</f>
        <v>3.9397045473689656E-5</v>
      </c>
      <c r="N222" s="9">
        <v>5.0000000000000001E-3</v>
      </c>
      <c r="O222" s="21">
        <f>(((G222*$D$4*0.000000001*Input!G222*(238/236))-(N222*0.000000001))/Input!F222)*1000000</f>
        <v>1.218823049404031E-2</v>
      </c>
      <c r="P222" s="9">
        <f>O222*Input!N222/100</f>
        <v>1.0614287807902684E-5</v>
      </c>
      <c r="Q222" s="23">
        <f t="shared" si="729"/>
        <v>9.093628775146273E-3</v>
      </c>
      <c r="R222" s="24">
        <f>Q222*Input!N222/100</f>
        <v>7.9193114279242355E-6</v>
      </c>
      <c r="S222" s="65">
        <f>Input!S222*$G$6/0.000000000155125</f>
        <v>1.0754674349022284</v>
      </c>
      <c r="T222" s="9">
        <f>S222*Input!T222/100</f>
        <v>1.5116305413846566E-3</v>
      </c>
      <c r="U222" s="9">
        <f>S222*1/((U221+U223)/2)</f>
        <v>1.076596420504865</v>
      </c>
      <c r="V222" s="9">
        <f>U222*Input!T222/100</f>
        <v>1.5132173947493839E-3</v>
      </c>
      <c r="W222" s="3">
        <v>3.0000000000000001E-3</v>
      </c>
      <c r="X222" s="21">
        <f>((($L$4*0.000000001*Input!G222/Input!W222*(232/229))-(W222*0.000000001))/Input!F222)*1000000000</f>
        <v>1.8576270663863756</v>
      </c>
      <c r="Y222" s="21">
        <f>X222*Input!X222/100</f>
        <v>5.4014814132989928E-3</v>
      </c>
      <c r="Z222" s="21">
        <f t="shared" si="730"/>
        <v>4.5357937744879424E-4</v>
      </c>
      <c r="AA222" s="21">
        <f>Z222*Input!X222/100</f>
        <v>1.3188872088902934E-6</v>
      </c>
      <c r="AB222" s="14">
        <v>0.05</v>
      </c>
      <c r="AC222" s="14">
        <v>0.9</v>
      </c>
      <c r="AD222" s="21">
        <f>(((Input!G222*$L$4*0.000000001*Input!U222*(230/229))-((AB222*0.000000000000001)+(Input!G222*AC222*0.000000000000001)))/Input!F222)*1000000000000</f>
        <v>3.0082184910936619E-2</v>
      </c>
      <c r="AE222" s="21">
        <f>AD222*Input!V222/100</f>
        <v>3.1499666259213009E-4</v>
      </c>
      <c r="AF222" s="191">
        <f t="shared" si="731"/>
        <v>1.3714023995324539E-3</v>
      </c>
      <c r="AG222" s="21">
        <f>AF222*Input!V222/100</f>
        <v>1.4360232815619373E-5</v>
      </c>
      <c r="AH222" s="9">
        <f t="shared" si="732"/>
        <v>3.0235113581354898</v>
      </c>
      <c r="AI222" s="3">
        <f t="shared" si="733"/>
        <v>3.28577925385546E-2</v>
      </c>
      <c r="AJ222" s="22">
        <f t="shared" si="734"/>
        <v>76.596420504865037</v>
      </c>
      <c r="AK222" s="3">
        <f t="shared" si="735"/>
        <v>1.5132173947493839</v>
      </c>
      <c r="AL222" s="3">
        <f t="shared" si="736"/>
        <v>0.15080914708995194</v>
      </c>
      <c r="AM222" s="3">
        <f t="shared" si="737"/>
        <v>1.5846051395228286E-3</v>
      </c>
      <c r="AN222" s="9">
        <f>AL222*1/((AN221+AN223)/2)</f>
        <v>0.1504820331233403</v>
      </c>
      <c r="AO222" s="21">
        <f t="shared" si="738"/>
        <v>1.5811680371805327E-3</v>
      </c>
      <c r="AP222" s="58">
        <f t="shared" si="739"/>
        <v>16.412099999999999</v>
      </c>
      <c r="AQ222" s="58">
        <f t="shared" si="740"/>
        <v>0.18740000000000001</v>
      </c>
      <c r="AR222" s="58">
        <f t="shared" si="741"/>
        <v>1.1418404713595458</v>
      </c>
      <c r="AS222" s="67">
        <f t="shared" si="742"/>
        <v>4.9878809512047442E-2</v>
      </c>
      <c r="AT222" s="67">
        <f t="shared" si="743"/>
        <v>1.5139930430209969E-4</v>
      </c>
      <c r="AU222" s="58">
        <v>0.75</v>
      </c>
      <c r="AV222" s="58">
        <f t="shared" si="744"/>
        <v>0.375</v>
      </c>
      <c r="AW222" s="58">
        <f t="shared" si="745"/>
        <v>12.5619</v>
      </c>
      <c r="AX222" s="57">
        <f t="shared" si="746"/>
        <v>1.9690016892</v>
      </c>
      <c r="AY222" s="47">
        <f t="shared" si="747"/>
        <v>1.9691812840657881</v>
      </c>
      <c r="AZ222" s="9" t="str">
        <f>Input!B222</f>
        <v>GH17-05-46,65</v>
      </c>
      <c r="BA222" s="48">
        <f>Input!E222</f>
        <v>46.65</v>
      </c>
      <c r="BB222" s="58">
        <f t="shared" si="748"/>
        <v>79.36472848478148</v>
      </c>
      <c r="BC222" s="22">
        <f t="shared" si="749"/>
        <v>1.6289370467890043</v>
      </c>
      <c r="BD222" s="9">
        <f t="shared" si="750"/>
        <v>12503.9</v>
      </c>
      <c r="BE222" s="49">
        <f t="shared" si="751"/>
        <v>984.59064203289404</v>
      </c>
      <c r="BF222" s="89">
        <f t="shared" si="752"/>
        <v>15.675823594088378</v>
      </c>
      <c r="BG222" s="85"/>
      <c r="BH222" s="85"/>
      <c r="BI222" s="85"/>
      <c r="BJ222" s="85"/>
      <c r="BK222" s="85"/>
      <c r="BL222" s="85"/>
      <c r="BM222" s="90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</row>
    <row r="223" spans="1:109" s="165" customFormat="1" ht="15" customHeight="1" x14ac:dyDescent="0.2">
      <c r="A223" s="148">
        <f>Input!A223</f>
        <v>10368</v>
      </c>
      <c r="B223" s="148" t="str">
        <f>Input!B223</f>
        <v>Hu1-13</v>
      </c>
      <c r="C223" s="148">
        <f>Input!O223</f>
        <v>2.2522590656184116</v>
      </c>
      <c r="D223" s="148">
        <f>C223*Input!P223/100</f>
        <v>8.6491047972986526E-2</v>
      </c>
      <c r="E223" s="149">
        <f>Input!M223</f>
        <v>3.0131175314392094</v>
      </c>
      <c r="F223" s="150">
        <f>E223*Input!N223/100</f>
        <v>1.3788708941268153E-3</v>
      </c>
      <c r="G223" s="151">
        <f t="shared" si="727"/>
        <v>415.44864523483818</v>
      </c>
      <c r="H223" s="150">
        <f>G223*Input!L223/100</f>
        <v>7.5392216706780549E-2</v>
      </c>
      <c r="I223" s="148">
        <v>0</v>
      </c>
      <c r="J223" s="152">
        <f>(((C223*$G$4*0.000000001*Input!G223*(234/233))-(I223*0.000000000000001))/Input!F223)*1000000000000</f>
        <v>737.79240406464999</v>
      </c>
      <c r="K223" s="148">
        <f>J223*Input!P223/100</f>
        <v>28.332636857003603</v>
      </c>
      <c r="L223" s="153">
        <f t="shared" si="728"/>
        <v>10.203132653478667</v>
      </c>
      <c r="M223" s="154">
        <f>L223*Input!P223/100</f>
        <v>0.39181977299066295</v>
      </c>
      <c r="N223" s="148">
        <v>0</v>
      </c>
      <c r="O223" s="152">
        <f>(((G223*$D$4*0.000000001*Input!G223*(238/236))-(N223*0.000000001))/Input!F223)*1000000</f>
        <v>13.709140841969965</v>
      </c>
      <c r="P223" s="148">
        <f>O223*Input!N223/100</f>
        <v>6.2736136553719233E-3</v>
      </c>
      <c r="Q223" s="155">
        <f t="shared" si="729"/>
        <v>10.228378738327033</v>
      </c>
      <c r="R223" s="156">
        <f>Q223*Input!N223/100</f>
        <v>4.6807380028246488E-3</v>
      </c>
      <c r="S223" s="154">
        <f>Input!S223*$G$6/0.000000000155125</f>
        <v>0.99770166080058409</v>
      </c>
      <c r="T223" s="148">
        <f>S223*Input!T223/100</f>
        <v>1.6847873936229431E-3</v>
      </c>
      <c r="U223" s="154">
        <f>S223</f>
        <v>0.99770166080058409</v>
      </c>
      <c r="V223" s="148">
        <f>U223*Input!T223/100</f>
        <v>1.6847873936229431E-3</v>
      </c>
      <c r="W223" s="157">
        <v>0</v>
      </c>
      <c r="X223" s="152">
        <f>((($L$4*0.000000001*Input!G223/Input!W223*(232/229))-(W223*0.000000001))/Input!F223)*1000000000</f>
        <v>0.90619931436838475</v>
      </c>
      <c r="Y223" s="152">
        <f>X223*Input!X223/100</f>
        <v>1.5453935054816665E-2</v>
      </c>
      <c r="Z223" s="152">
        <f t="shared" si="730"/>
        <v>2.212679435465566E-4</v>
      </c>
      <c r="AA223" s="152">
        <f>Z223*Input!X223/100</f>
        <v>3.7734087579448992E-6</v>
      </c>
      <c r="AB223" s="153">
        <v>0</v>
      </c>
      <c r="AC223" s="153">
        <v>0.9</v>
      </c>
      <c r="AD223" s="152">
        <f>(((Input!G223*$L$4*0.000000001*Input!U223*(230/229))-((AB223*0.000000000000001)+(Input!G223*AC223*0.000000000000001)))/Input!F223)*1000000000000</f>
        <v>225.43434096405662</v>
      </c>
      <c r="AE223" s="152">
        <f>AD223*Input!V223/100</f>
        <v>0.92074451382573352</v>
      </c>
      <c r="AF223" s="152">
        <f t="shared" si="731"/>
        <v>10.277218794128435</v>
      </c>
      <c r="AG223" s="152">
        <f>AF223*Input!V223/100</f>
        <v>4.1975383083224287E-2</v>
      </c>
      <c r="AH223" s="148">
        <f t="shared" si="732"/>
        <v>46446.939531329008</v>
      </c>
      <c r="AI223" s="157">
        <f t="shared" si="733"/>
        <v>814.48642116296423</v>
      </c>
      <c r="AJ223" s="154">
        <f t="shared" si="734"/>
        <v>-2.2983391994159108</v>
      </c>
      <c r="AK223" s="157">
        <f t="shared" si="735"/>
        <v>1.6847873936229432</v>
      </c>
      <c r="AL223" s="157">
        <f t="shared" si="736"/>
        <v>1.0047749557433177</v>
      </c>
      <c r="AM223" s="157">
        <f t="shared" si="737"/>
        <v>4.1294948821293158E-3</v>
      </c>
      <c r="AN223" s="148">
        <f>AF223/Q223</f>
        <v>1.0047749557433177</v>
      </c>
      <c r="AO223" s="152">
        <f t="shared" si="738"/>
        <v>4.1294948821293158E-3</v>
      </c>
      <c r="AP223" s="148" t="str">
        <f t="shared" si="739"/>
        <v>Out of range</v>
      </c>
      <c r="AQ223" s="148" t="e">
        <f t="shared" si="740"/>
        <v>#VALUE!</v>
      </c>
      <c r="AR223" s="148" t="e">
        <f t="shared" si="741"/>
        <v>#VALUE!</v>
      </c>
      <c r="AS223" s="156">
        <f t="shared" si="742"/>
        <v>2.1632748376576783E-5</v>
      </c>
      <c r="AT223" s="156">
        <f t="shared" si="743"/>
        <v>3.6904842882773637E-7</v>
      </c>
      <c r="AU223" s="148">
        <v>0.75</v>
      </c>
      <c r="AV223" s="148">
        <f t="shared" si="744"/>
        <v>0.375</v>
      </c>
      <c r="AW223" s="148" t="str">
        <f t="shared" si="745"/>
        <v>Out of range</v>
      </c>
      <c r="AX223" s="158">
        <f t="shared" si="746"/>
        <v>142.08032363859999</v>
      </c>
      <c r="AY223" s="158" t="e">
        <f t="shared" si="747"/>
        <v>#VALUE!</v>
      </c>
      <c r="AZ223" s="148" t="str">
        <f>Input!B223</f>
        <v>Hu1-13</v>
      </c>
      <c r="BA223" s="159">
        <f>Input!E223</f>
        <v>0</v>
      </c>
      <c r="BB223" s="148" t="e">
        <f t="shared" si="748"/>
        <v>#VALUE!</v>
      </c>
      <c r="BC223" s="154" t="e">
        <f t="shared" si="749"/>
        <v>#VALUE!</v>
      </c>
      <c r="BD223" s="148" t="e">
        <f t="shared" si="750"/>
        <v>#VALUE!</v>
      </c>
      <c r="BE223" s="160" t="e">
        <f t="shared" si="751"/>
        <v>#VALUE!</v>
      </c>
      <c r="BF223" s="161" t="e">
        <f t="shared" si="752"/>
        <v>#VALUE!</v>
      </c>
      <c r="BG223" s="162"/>
      <c r="BH223" s="162"/>
      <c r="BI223" s="162"/>
      <c r="BJ223" s="162"/>
      <c r="BK223" s="162"/>
      <c r="BL223" s="162"/>
      <c r="BM223" s="166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2"/>
      <c r="DC223" s="162"/>
      <c r="DD223" s="162"/>
      <c r="DE223" s="162"/>
    </row>
    <row r="224" spans="1:109" ht="15" customHeight="1" x14ac:dyDescent="0.2">
      <c r="A224" s="9">
        <f>Input!A224</f>
        <v>10827</v>
      </c>
      <c r="B224" s="9" t="str">
        <f>Input!B224</f>
        <v>GH17-05-40,8</v>
      </c>
      <c r="C224" s="9">
        <f>Input!O224</f>
        <v>0.39131008612466711</v>
      </c>
      <c r="D224" s="9">
        <f>C224*Input!P224/100</f>
        <v>1.6844119318892628E-3</v>
      </c>
      <c r="E224" s="11">
        <f>Input!M224</f>
        <v>0.5008914111104491</v>
      </c>
      <c r="F224" s="12">
        <f>E224*Input!N224/100</f>
        <v>2.7851567019285072E-4</v>
      </c>
      <c r="G224" s="13">
        <f t="shared" si="727"/>
        <v>69.062907763908726</v>
      </c>
      <c r="H224" s="12">
        <f>G224*Input!L224/100</f>
        <v>1.3258246170771631E-2</v>
      </c>
      <c r="I224" s="9">
        <v>0.3</v>
      </c>
      <c r="J224" s="21">
        <f>(((C224*$G$4*0.000000001*Input!G224*(234/233))-(I224*0.000000000000001))/Input!F224)*1000000000000</f>
        <v>9.4891495214418278</v>
      </c>
      <c r="K224" s="9">
        <f>J224*Input!P224/100</f>
        <v>4.0846472514142383E-2</v>
      </c>
      <c r="L224" s="14">
        <f t="shared" si="728"/>
        <v>0.13122804030316457</v>
      </c>
      <c r="M224" s="22">
        <f>L224*Input!P224/100</f>
        <v>5.6487702393307057E-4</v>
      </c>
      <c r="N224" s="9">
        <v>5.0000000000000001E-3</v>
      </c>
      <c r="O224" s="21">
        <f>(((G224*$D$4*0.000000001*Input!G224*(238/236))-(N224*0.000000001))/Input!F224)*1000000</f>
        <v>0.16870712868459214</v>
      </c>
      <c r="P224" s="9">
        <f>O224*Input!N224/100</f>
        <v>9.3807915188107892E-5</v>
      </c>
      <c r="Q224" s="23">
        <f t="shared" si="729"/>
        <v>0.12587225034254743</v>
      </c>
      <c r="R224" s="24">
        <f>Q224*Input!N224/100</f>
        <v>6.9990008583130896E-5</v>
      </c>
      <c r="S224" s="65">
        <f>Input!S224*$G$6/0.000000000155125</f>
        <v>1.0479383498106474</v>
      </c>
      <c r="T224" s="9">
        <f>S224*Input!T224/100</f>
        <v>1.1160422846856345E-3</v>
      </c>
      <c r="U224" s="9">
        <f>S224*1/((U223+U225)/2)</f>
        <v>1.0523048300910027</v>
      </c>
      <c r="V224" s="9">
        <f>U224*Input!T224/100</f>
        <v>1.1206925359423072E-3</v>
      </c>
      <c r="W224" s="3">
        <v>3.0000000000000001E-3</v>
      </c>
      <c r="X224" s="21">
        <f>((($L$4*0.000000001*Input!G224/Input!W224*(232/229))-(W224*0.000000001))/Input!F224)*1000000000</f>
        <v>1.140922103871848</v>
      </c>
      <c r="Y224" s="21">
        <f>X224*Input!X224/100</f>
        <v>2.3196772921632862E-3</v>
      </c>
      <c r="Z224" s="21">
        <f t="shared" si="730"/>
        <v>2.785805326353512E-4</v>
      </c>
      <c r="AA224" s="21">
        <f>Z224*Input!X224/100</f>
        <v>5.6639882197037582E-7</v>
      </c>
      <c r="AB224" s="14">
        <v>0.05</v>
      </c>
      <c r="AC224" s="14">
        <v>0.9</v>
      </c>
      <c r="AD224" s="21">
        <f>(((Input!G224*$L$4*0.000000001*Input!U224*(230/229))-((AB224*0.000000000000001)+(Input!G224*AC224*0.000000000000001)))/Input!F224)*1000000000000</f>
        <v>0.12322606958574656</v>
      </c>
      <c r="AE224" s="21">
        <f>AD224*Input!V224/100</f>
        <v>1.2456186236475841E-3</v>
      </c>
      <c r="AF224" s="191">
        <f t="shared" si="731"/>
        <v>5.6176945928354885E-3</v>
      </c>
      <c r="AG224" s="21">
        <f>AF224*Input!V224/100</f>
        <v>5.6785914135896543E-5</v>
      </c>
      <c r="AH224" s="9">
        <f t="shared" si="732"/>
        <v>20.165424122398338</v>
      </c>
      <c r="AI224" s="3">
        <f t="shared" si="733"/>
        <v>0.20792256474554405</v>
      </c>
      <c r="AJ224" s="22">
        <f t="shared" si="734"/>
        <v>52.304830091002728</v>
      </c>
      <c r="AK224" s="3">
        <f t="shared" si="735"/>
        <v>1.1206925359423072</v>
      </c>
      <c r="AL224" s="3">
        <f t="shared" si="736"/>
        <v>4.4630127590057009E-2</v>
      </c>
      <c r="AM224" s="3">
        <f t="shared" si="737"/>
        <v>4.518212859609217E-4</v>
      </c>
      <c r="AN224" s="9">
        <f>AL224*1/((AN223+AN225)/2)</f>
        <v>4.4508358225679646E-2</v>
      </c>
      <c r="AO224" s="21">
        <f t="shared" si="738"/>
        <v>4.5058853145685707E-4</v>
      </c>
      <c r="AP224" s="58">
        <f t="shared" si="739"/>
        <v>4.7176</v>
      </c>
      <c r="AQ224" s="58">
        <f t="shared" si="740"/>
        <v>4.9299999999999997E-2</v>
      </c>
      <c r="AR224" s="58">
        <f t="shared" si="741"/>
        <v>1.0450228929964387</v>
      </c>
      <c r="AS224" s="67">
        <f t="shared" si="742"/>
        <v>2.2132005416382488E-3</v>
      </c>
      <c r="AT224" s="67">
        <f t="shared" si="743"/>
        <v>4.6650364085723293E-6</v>
      </c>
      <c r="AU224" s="58">
        <v>0.75</v>
      </c>
      <c r="AV224" s="58">
        <f t="shared" si="744"/>
        <v>0.375</v>
      </c>
      <c r="AW224" s="58">
        <f t="shared" si="745"/>
        <v>4.5453000000000001</v>
      </c>
      <c r="AX224" s="57">
        <f t="shared" si="746"/>
        <v>9.8777282800000005E-2</v>
      </c>
      <c r="AY224" s="47">
        <f t="shared" si="747"/>
        <v>9.9178930474863675E-2</v>
      </c>
      <c r="AZ224" s="9" t="str">
        <f>Input!B224</f>
        <v>GH17-05-40,8</v>
      </c>
      <c r="BA224" s="48">
        <f>Input!E224</f>
        <v>40.799999999999997</v>
      </c>
      <c r="BB224" s="58">
        <f t="shared" si="748"/>
        <v>52.981092348084196</v>
      </c>
      <c r="BC224" s="22">
        <f t="shared" si="749"/>
        <v>1.1352793917091426</v>
      </c>
      <c r="BD224" s="9">
        <f t="shared" si="750"/>
        <v>4487.3</v>
      </c>
      <c r="BE224" s="49">
        <f t="shared" si="751"/>
        <v>49.589465237431838</v>
      </c>
      <c r="BF224" s="89">
        <f t="shared" si="752"/>
        <v>2.1820106588094004</v>
      </c>
      <c r="BG224" s="85"/>
      <c r="BH224" s="85"/>
      <c r="BI224" s="85"/>
      <c r="BJ224" s="85"/>
      <c r="BK224" s="85"/>
      <c r="BL224" s="85"/>
      <c r="BM224" s="90"/>
      <c r="BN224" s="85"/>
      <c r="BO224" s="85"/>
      <c r="BP224" s="85"/>
      <c r="BQ224" s="85"/>
      <c r="BR224" s="85"/>
      <c r="BS224" s="85"/>
      <c r="BT224" s="85"/>
      <c r="BU224" s="85"/>
      <c r="BV224" s="85"/>
      <c r="BW224" s="85"/>
      <c r="BX224" s="85"/>
      <c r="BY224" s="85"/>
      <c r="BZ224" s="85"/>
      <c r="CA224" s="85"/>
      <c r="CB224" s="85"/>
      <c r="CC224" s="85"/>
      <c r="CD224" s="85"/>
      <c r="CE224" s="85"/>
      <c r="CF224" s="85"/>
      <c r="CG224" s="85"/>
      <c r="CH224" s="85"/>
      <c r="CI224" s="85"/>
      <c r="CJ224" s="85"/>
      <c r="CK224" s="85"/>
      <c r="CL224" s="85"/>
      <c r="CM224" s="85"/>
      <c r="CN224" s="85"/>
      <c r="CO224" s="85"/>
      <c r="CP224" s="85"/>
      <c r="CQ224" s="85"/>
      <c r="CR224" s="85"/>
      <c r="CS224" s="85"/>
      <c r="CT224" s="85"/>
      <c r="CU224" s="85"/>
      <c r="CV224" s="85"/>
      <c r="CW224" s="85"/>
      <c r="CX224" s="85"/>
      <c r="CY224" s="85"/>
      <c r="CZ224" s="85"/>
      <c r="DA224" s="85"/>
      <c r="DB224" s="85"/>
      <c r="DC224" s="85"/>
      <c r="DD224" s="85"/>
      <c r="DE224" s="85"/>
    </row>
    <row r="225" spans="1:109" s="165" customFormat="1" ht="15" customHeight="1" x14ac:dyDescent="0.2">
      <c r="A225" s="148">
        <f>Input!A225</f>
        <v>10368</v>
      </c>
      <c r="B225" s="148" t="str">
        <f>Input!B225</f>
        <v>Hu1-13</v>
      </c>
      <c r="C225" s="148">
        <f>Input!O225</f>
        <v>2.3962593289552152</v>
      </c>
      <c r="D225" s="148">
        <f>C225*Input!P225/100</f>
        <v>0.14040300792054056</v>
      </c>
      <c r="E225" s="149">
        <f>Input!M225</f>
        <v>3.0134485509922149</v>
      </c>
      <c r="F225" s="150">
        <f>E225*Input!N225/100</f>
        <v>1.7307059757071157E-3</v>
      </c>
      <c r="G225" s="151">
        <f t="shared" si="727"/>
        <v>415.49428621080659</v>
      </c>
      <c r="H225" s="150">
        <f>G225*Input!L225/100</f>
        <v>0.12529772583500823</v>
      </c>
      <c r="I225" s="148">
        <v>0</v>
      </c>
      <c r="J225" s="152">
        <f>(((C225*$G$4*0.000000001*Input!G225*(234/233))-(I225*0.000000000000001))/Input!F225)*1000000000000</f>
        <v>784.96384277480172</v>
      </c>
      <c r="K225" s="148">
        <f>J225*Input!P225/100</f>
        <v>45.993053966534283</v>
      </c>
      <c r="L225" s="153">
        <f t="shared" si="728"/>
        <v>10.855479362340882</v>
      </c>
      <c r="M225" s="154">
        <f>L225*Input!P225/100</f>
        <v>0.63605050441537447</v>
      </c>
      <c r="N225" s="148">
        <v>0</v>
      </c>
      <c r="O225" s="152">
        <f>(((G225*$D$4*0.000000001*Input!G225*(238/236))-(N225*0.000000001))/Input!F225)*1000000</f>
        <v>13.7106469211807</v>
      </c>
      <c r="P225" s="148">
        <f>O225*Input!N225/100</f>
        <v>7.8743997635150314E-3</v>
      </c>
      <c r="Q225" s="155">
        <f t="shared" si="729"/>
        <v>10.229502422790917</v>
      </c>
      <c r="R225" s="156">
        <f>Q225*Input!N225/100</f>
        <v>5.8750832051887251E-3</v>
      </c>
      <c r="S225" s="154">
        <f>Input!S225*$G$6/0.000000000155125</f>
        <v>0.99399945059699879</v>
      </c>
      <c r="T225" s="148">
        <f>S225*Input!T225/100</f>
        <v>1.8958792558938001E-3</v>
      </c>
      <c r="U225" s="154">
        <f>S225</f>
        <v>0.99399945059699879</v>
      </c>
      <c r="V225" s="148">
        <f>U225*Input!T225/100</f>
        <v>1.8958792558938001E-3</v>
      </c>
      <c r="W225" s="157">
        <v>0</v>
      </c>
      <c r="X225" s="152">
        <f>((($L$4*0.000000001*Input!G225/Input!W225*(232/229))-(W225*0.000000001))/Input!F225)*1000000000</f>
        <v>0.92911261610370244</v>
      </c>
      <c r="Y225" s="152">
        <f>X225*Input!X225/100</f>
        <v>2.380891559407566E-2</v>
      </c>
      <c r="Z225" s="152">
        <f t="shared" si="730"/>
        <v>2.2686271621350488E-4</v>
      </c>
      <c r="AA225" s="152">
        <f>Z225*Input!X225/100</f>
        <v>5.813455945115709E-6</v>
      </c>
      <c r="AB225" s="153">
        <v>0</v>
      </c>
      <c r="AC225" s="153">
        <v>0.9</v>
      </c>
      <c r="AD225" s="152">
        <f>(((Input!G225*$L$4*0.000000001*Input!U225*(230/229))-((AB225*0.000000000000001)+(Input!G225*AC225*0.000000000000001)))/Input!F225)*1000000000000</f>
        <v>224.54401853162389</v>
      </c>
      <c r="AE225" s="152">
        <f>AD225*Input!V225/100</f>
        <v>1.8170111839178333</v>
      </c>
      <c r="AF225" s="152">
        <f t="shared" si="731"/>
        <v>10.236630308823568</v>
      </c>
      <c r="AG225" s="152">
        <f>AF225*Input!V225/100</f>
        <v>8.2834857407458051E-2</v>
      </c>
      <c r="AH225" s="148">
        <f t="shared" si="732"/>
        <v>45122.576682850246</v>
      </c>
      <c r="AI225" s="157">
        <f t="shared" si="733"/>
        <v>1212.5667124595257</v>
      </c>
      <c r="AJ225" s="154">
        <f t="shared" si="734"/>
        <v>-6.0005494030012096</v>
      </c>
      <c r="AK225" s="157">
        <f t="shared" si="735"/>
        <v>1.8958792558938</v>
      </c>
      <c r="AL225" s="157">
        <f t="shared" si="736"/>
        <v>1.0006967969445679</v>
      </c>
      <c r="AM225" s="157">
        <f t="shared" si="737"/>
        <v>8.1180128045466055E-3</v>
      </c>
      <c r="AN225" s="148">
        <f>AF225/Q225</f>
        <v>1.0006967969445679</v>
      </c>
      <c r="AO225" s="152">
        <f t="shared" si="738"/>
        <v>8.1180128045466055E-3</v>
      </c>
      <c r="AP225" s="148" t="str">
        <f t="shared" si="739"/>
        <v>Out of range</v>
      </c>
      <c r="AQ225" s="148" t="e">
        <f t="shared" si="740"/>
        <v>#VALUE!</v>
      </c>
      <c r="AR225" s="148" t="e">
        <f t="shared" si="741"/>
        <v>#VALUE!</v>
      </c>
      <c r="AS225" s="156">
        <f t="shared" si="742"/>
        <v>2.2177297275775988E-5</v>
      </c>
      <c r="AT225" s="156">
        <f t="shared" si="743"/>
        <v>5.6844562088610026E-7</v>
      </c>
      <c r="AU225" s="148">
        <v>0.75</v>
      </c>
      <c r="AV225" s="148">
        <f t="shared" si="744"/>
        <v>0.375</v>
      </c>
      <c r="AW225" s="148" t="str">
        <f t="shared" si="745"/>
        <v>Out of range</v>
      </c>
      <c r="AX225" s="158">
        <f t="shared" si="746"/>
        <v>178.4003036954</v>
      </c>
      <c r="AY225" s="158" t="e">
        <f t="shared" si="747"/>
        <v>#VALUE!</v>
      </c>
      <c r="AZ225" s="148" t="str">
        <f>Input!B225</f>
        <v>Hu1-13</v>
      </c>
      <c r="BA225" s="159">
        <f>Input!E225</f>
        <v>0</v>
      </c>
      <c r="BB225" s="148" t="e">
        <f t="shared" si="748"/>
        <v>#VALUE!</v>
      </c>
      <c r="BC225" s="154" t="e">
        <f t="shared" si="749"/>
        <v>#VALUE!</v>
      </c>
      <c r="BD225" s="148" t="e">
        <f t="shared" si="750"/>
        <v>#VALUE!</v>
      </c>
      <c r="BE225" s="160" t="e">
        <f t="shared" si="751"/>
        <v>#VALUE!</v>
      </c>
      <c r="BF225" s="161" t="e">
        <f t="shared" si="752"/>
        <v>#VALUE!</v>
      </c>
      <c r="BG225" s="162"/>
      <c r="BH225" s="162"/>
      <c r="BI225" s="162"/>
      <c r="BJ225" s="162"/>
      <c r="BK225" s="162"/>
      <c r="BL225" s="162"/>
      <c r="BM225" s="166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2"/>
      <c r="DC225" s="162"/>
      <c r="DD225" s="162"/>
      <c r="DE225" s="162"/>
    </row>
    <row r="226" spans="1:109" s="76" customFormat="1" ht="15" customHeight="1" x14ac:dyDescent="0.2">
      <c r="A226" s="58"/>
      <c r="B226" s="58"/>
      <c r="C226" s="58"/>
      <c r="D226" s="58"/>
      <c r="E226" s="60"/>
      <c r="F226" s="61"/>
      <c r="G226" s="59"/>
      <c r="H226" s="61"/>
      <c r="I226" s="58"/>
      <c r="J226" s="63"/>
      <c r="K226" s="58"/>
      <c r="L226" s="64"/>
      <c r="M226" s="65"/>
      <c r="N226" s="58"/>
      <c r="O226" s="63"/>
      <c r="P226" s="58"/>
      <c r="Q226" s="66"/>
      <c r="R226" s="67"/>
      <c r="S226" s="65"/>
      <c r="T226" s="58"/>
      <c r="U226" s="58"/>
      <c r="V226" s="58"/>
      <c r="W226" s="68"/>
      <c r="X226" s="63"/>
      <c r="Y226" s="63"/>
      <c r="Z226" s="63"/>
      <c r="AA226" s="63"/>
      <c r="AB226" s="64"/>
      <c r="AC226" s="64"/>
      <c r="AD226" s="63"/>
      <c r="AE226" s="63"/>
      <c r="AF226" s="63"/>
      <c r="AG226" s="63"/>
      <c r="AH226" s="58"/>
      <c r="AI226" s="68"/>
      <c r="AJ226" s="65"/>
      <c r="AK226" s="68"/>
      <c r="AL226" s="68"/>
      <c r="AM226" s="68"/>
      <c r="AN226" s="58"/>
      <c r="AO226" s="63"/>
      <c r="AP226" s="58"/>
      <c r="AQ226" s="58"/>
      <c r="AR226" s="58"/>
      <c r="AS226" s="67"/>
      <c r="AT226" s="67"/>
      <c r="AU226" s="58"/>
      <c r="AV226" s="58"/>
      <c r="AW226" s="58"/>
      <c r="AX226" s="57"/>
      <c r="AY226" s="57"/>
      <c r="AZ226" s="58"/>
      <c r="BA226" s="69"/>
      <c r="BB226" s="58"/>
      <c r="BC226" s="65"/>
      <c r="BD226" s="58"/>
      <c r="BE226" s="62"/>
      <c r="BF226" s="74"/>
      <c r="BG226" s="75"/>
      <c r="BH226" s="75"/>
      <c r="BI226" s="75"/>
      <c r="BJ226" s="75"/>
      <c r="BK226" s="75"/>
      <c r="BL226" s="75"/>
      <c r="BM226" s="103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</row>
    <row r="227" spans="1:109" s="165" customFormat="1" ht="15" customHeight="1" x14ac:dyDescent="0.2">
      <c r="A227" s="148">
        <f>Input!A227</f>
        <v>10815</v>
      </c>
      <c r="B227" s="148" t="str">
        <f>Input!B227</f>
        <v>Hu1-13</v>
      </c>
      <c r="C227" s="148">
        <f>Input!O227</f>
        <v>2.3131382821752298</v>
      </c>
      <c r="D227" s="148">
        <f>C227*Input!P227/100</f>
        <v>0.11290197466353076</v>
      </c>
      <c r="E227" s="149">
        <f>Input!M227</f>
        <v>2.7343706473985421</v>
      </c>
      <c r="F227" s="150">
        <f>E227*Input!N227/100</f>
        <v>1.0707518994339037E-3</v>
      </c>
      <c r="G227" s="151">
        <f t="shared" ref="G227:G235" si="753">E227*137.88</f>
        <v>377.01502486331094</v>
      </c>
      <c r="H227" s="150">
        <f>G227*Input!L227/100</f>
        <v>6.4871335262705734E-2</v>
      </c>
      <c r="I227" s="148">
        <v>0</v>
      </c>
      <c r="J227" s="152">
        <f>(((C227*$G$4*0.000000001*Input!G227*(234/233))-(I227*0.000000000000001))/Input!F227)*1000000000000</f>
        <v>835.12566919286519</v>
      </c>
      <c r="K227" s="148">
        <f>J227*Input!P227/100</f>
        <v>40.761651765760881</v>
      </c>
      <c r="L227" s="153">
        <f t="shared" ref="L227:L235" si="754">(J227/234)*602200000000*0.0000028263/(365.2425*24*60)</f>
        <v>11.549180959517292</v>
      </c>
      <c r="M227" s="154">
        <f>L227*Input!P227/100</f>
        <v>0.5637040146384017</v>
      </c>
      <c r="N227" s="148">
        <v>0</v>
      </c>
      <c r="O227" s="152">
        <f>(((G227*$D$4*0.000000001*Input!G227*(238/236))-(N227*0.000000001))/Input!F227)*1000000</f>
        <v>13.711530999537874</v>
      </c>
      <c r="P227" s="148">
        <f>O227*Input!N227/100</f>
        <v>5.3692969078168061E-3</v>
      </c>
      <c r="Q227" s="155">
        <f t="shared" ref="Q227:Q235" si="755">(O227/238.05)*602200000000000000*0.00000000015512/(365.2425*24*60)</f>
        <v>10.230162032928106</v>
      </c>
      <c r="R227" s="156">
        <f>Q227*Input!N227/100</f>
        <v>4.0060280191699278E-3</v>
      </c>
      <c r="S227" s="154">
        <f>Input!S227*$G$6/0.000000000155125</f>
        <v>1.0140433908584325</v>
      </c>
      <c r="T227" s="148">
        <f>S227*Input!T227/100</f>
        <v>1.6281182553557674E-3</v>
      </c>
      <c r="U227" s="154">
        <f>S227</f>
        <v>1.0140433908584325</v>
      </c>
      <c r="V227" s="148">
        <f>U227*Input!T227/100</f>
        <v>1.6281182553557674E-3</v>
      </c>
      <c r="W227" s="157">
        <v>0</v>
      </c>
      <c r="X227" s="152">
        <f>((($L$4*0.000000001*Input!G227/Input!W227*(232/229))-(W227*0.000000001))/Input!F227)*1000000000</f>
        <v>0.86699725753977841</v>
      </c>
      <c r="Y227" s="152">
        <f>X227*Input!X227/100</f>
        <v>1.5434842654455185E-2</v>
      </c>
      <c r="Z227" s="152">
        <f t="shared" ref="Z227:Z235" si="756">(X227/232)*6.022E+23*0.000000001*0.000000000049475/(365.2425*24*60)</f>
        <v>2.116959229549202E-4</v>
      </c>
      <c r="AA227" s="152">
        <f>Z227*Input!X227/100</f>
        <v>3.7687469400662389E-6</v>
      </c>
      <c r="AB227" s="153">
        <v>0</v>
      </c>
      <c r="AC227" s="153">
        <v>0.9</v>
      </c>
      <c r="AD227" s="152">
        <f>(((Input!G227*$L$4*0.000000001*Input!U227*(230/229))-((AB227*0.000000000000001)+(Input!G227*AC227*0.000000000000001)))/Input!F227)*1000000000000</f>
        <v>223.93926955700277</v>
      </c>
      <c r="AE227" s="152">
        <f>AD227*Input!V227/100</f>
        <v>1.1163813177394974</v>
      </c>
      <c r="AF227" s="152">
        <f t="shared" ref="AF227:AF235" si="757">(AD227/230)*602200000000*$D$6/(365.2425*24*60)</f>
        <v>10.209060695866077</v>
      </c>
      <c r="AG227" s="152">
        <f>AF227*Input!V227/100</f>
        <v>5.089417615355922E-2</v>
      </c>
      <c r="AH227" s="148">
        <f t="shared" ref="AH227:AH235" si="758">AF227/Z227</f>
        <v>48225.117202847861</v>
      </c>
      <c r="AI227" s="157">
        <f t="shared" ref="AI227:AI235" si="759">AH227*SQRT((AG227/AF227)^2+(AA227/Z227)^2)</f>
        <v>891.56006481228928</v>
      </c>
      <c r="AJ227" s="154">
        <f t="shared" ref="AJ227:AJ235" si="760">(U227-1)*1000</f>
        <v>14.043390858432536</v>
      </c>
      <c r="AK227" s="157">
        <f t="shared" ref="AK227:AK235" si="761">V227*1000</f>
        <v>1.6281182553557674</v>
      </c>
      <c r="AL227" s="157">
        <f t="shared" ref="AL227:AL235" si="762">AF227/Q227</f>
        <v>0.99793734087552965</v>
      </c>
      <c r="AM227" s="157">
        <f t="shared" ref="AM227:AM235" si="763">AL227*SQRT((R227/Q227)^2+(AG227/AF227)^2)</f>
        <v>4.990238456459864E-3</v>
      </c>
      <c r="AN227" s="148">
        <f>AF227/Q227</f>
        <v>0.99793734087552965</v>
      </c>
      <c r="AO227" s="152">
        <f t="shared" ref="AO227:AO235" si="764">AN227*SQRT((R227/Q227)^2+(AG227/AF227)^2)</f>
        <v>4.990238456459864E-3</v>
      </c>
      <c r="AP227" s="148">
        <f t="shared" ref="AP227:AP235" si="765">ThU_Alter_Kombi(AN227,U227)</f>
        <v>422.00700000000001</v>
      </c>
      <c r="AQ227" s="148">
        <f t="shared" ref="AQ227:AQ235" si="766">Montealter(AN227,AO227,U227,V227)</f>
        <v>30.361000000000001</v>
      </c>
      <c r="AR227" s="148">
        <f t="shared" ref="AR227:AR235" si="767">(AQ227/AP227)*100</f>
        <v>7.1944304241398847</v>
      </c>
      <c r="AS227" s="156">
        <f t="shared" ref="AS227:AS235" si="768">Z227/Q227</f>
        <v>2.0693310846253329E-5</v>
      </c>
      <c r="AT227" s="156">
        <f t="shared" ref="AT227:AT235" si="769">AS227*SQRT((Y227/X227)^2+(P227/O227)^2)</f>
        <v>3.6848473529308526E-7</v>
      </c>
      <c r="AU227" s="148">
        <v>0.75</v>
      </c>
      <c r="AV227" s="148">
        <f t="shared" ref="AV227:AV235" si="770">AU227/2</f>
        <v>0.375</v>
      </c>
      <c r="AW227" s="148">
        <f t="shared" ref="AW227:AW235" si="771">marincorr_age(AN227,U227,AS227,AU227)</f>
        <v>422.00529999999998</v>
      </c>
      <c r="AX227" s="158">
        <f t="shared" ref="AX227:AX235" si="772">marincorr_age_error(AN227, AO227, U227, V227, AS227, AT227, AU227, AV227)</f>
        <v>28.942255867899998</v>
      </c>
      <c r="AY227" s="158">
        <f t="shared" ref="AY227:AY235" si="773">SQRT(((AU227*EXP(-0.0000091577*AW227*1000))/(0.0000091577*(EXP(-0.0000091577*AW227*1000)+(AJ227/1000)*EXP(-(0.0000091577-0.0000028263)*AW227*1000)-AS227*AU227*EXP(-0.0000091577*AW227*1000))))^2*AT227^2+((AS227*EXP(-0.0000091577*AW227*1000))/(0.0000091577*(EXP(-0.0000091577*AW227*1000)+(AJ227/1000)*EXP(-(0.0000091577-0.0000028263)*AW227*1000)-AS227*AU227*EXP(-0.0000091577*AW227*1000))))^2*AV227^2+((0.0000091577/(0.0000091577-0.0000028263))*(EXP(-(0.0000091577-0.0000028263)*AW227*1000)-1)/(0.0000091577*(EXP(-0.0000091577*AW227*1000)+(AJ227/1000)*EXP(-(0.0000091577-0.0000028263)*AW227*1000)-AS227*AU227*EXP(-0.0000091577*AW227*1000))))^2*T227^2+(1/(0.0000091577*(EXP(-0.0000091577*AW227*1000)+(AJ227/1000)*EXP(-(0.0000091577-0.0000028263)*AW227*1000)-AS227*AU227*EXP(-0.0000091577*AW227*1000))))^2*AO227^2)/1000</f>
        <v>27.125553814860499</v>
      </c>
      <c r="AZ227" s="148" t="str">
        <f>Input!B227</f>
        <v>Hu1-13</v>
      </c>
      <c r="BA227" s="159">
        <f>Input!E227</f>
        <v>0</v>
      </c>
      <c r="BB227" s="148">
        <f t="shared" ref="BB227:BB235" si="774">((U227-1)*EXP(0.0000028263*AW227*1000))*1000</f>
        <v>46.287199906217474</v>
      </c>
      <c r="BC227" s="154">
        <f t="shared" ref="BC227:BC235" si="775">SQRT((EXP(0.0000028263*AW227*1000)*V227)^2+((U227-1)*0.0000028263*EXP(0.0000028263*AW227*1000)*AY227*1000)^2)*1000</f>
        <v>6.4334881747320436</v>
      </c>
      <c r="BD227" s="148">
        <f t="shared" ref="BD227:BD235" si="776">AW227*1000-58</f>
        <v>421947.3</v>
      </c>
      <c r="BE227" s="160">
        <f t="shared" ref="BE227:BE235" si="777">AY227/2*1000</f>
        <v>13562.776907430249</v>
      </c>
      <c r="BF227" s="161">
        <f t="shared" ref="BF227:BF235" si="778">AY227/AW227*100</f>
        <v>6.4277756262446237</v>
      </c>
      <c r="BG227" s="162"/>
      <c r="BH227" s="162"/>
      <c r="BI227" s="162"/>
      <c r="BJ227" s="162"/>
      <c r="BK227" s="162"/>
      <c r="BL227" s="162"/>
      <c r="BM227" s="166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2"/>
      <c r="DC227" s="162"/>
      <c r="DD227" s="162"/>
      <c r="DE227" s="162"/>
    </row>
    <row r="228" spans="1:109" ht="15" customHeight="1" x14ac:dyDescent="0.2">
      <c r="A228" s="9">
        <f>Input!A228</f>
        <v>10826</v>
      </c>
      <c r="B228" s="9" t="str">
        <f>Input!B228</f>
        <v>GH17-05-29,65</v>
      </c>
      <c r="C228" s="9">
        <f>Input!O228</f>
        <v>0.42963127065085266</v>
      </c>
      <c r="D228" s="9">
        <f>C228*Input!P228/100</f>
        <v>1.730497800706496E-3</v>
      </c>
      <c r="E228" s="11">
        <f>Input!M228</f>
        <v>0.54311504109658637</v>
      </c>
      <c r="F228" s="12">
        <f>E228*Input!N228/100</f>
        <v>3.2236036606816612E-4</v>
      </c>
      <c r="G228" s="13">
        <f t="shared" si="753"/>
        <v>74.884701866397322</v>
      </c>
      <c r="H228" s="12">
        <f>G228*Input!L228/100</f>
        <v>5.3613638124585181E-2</v>
      </c>
      <c r="I228" s="9">
        <v>0.3</v>
      </c>
      <c r="J228" s="21">
        <f>(((C228*$G$4*0.000000001*Input!G228*(234/233))-(I228*0.000000000000001))/Input!F228)*1000000000000</f>
        <v>7.8627260024169034</v>
      </c>
      <c r="K228" s="9">
        <f>J228*Input!P228/100</f>
        <v>3.1670017953133893E-2</v>
      </c>
      <c r="L228" s="14">
        <f t="shared" si="754"/>
        <v>0.10873578526783792</v>
      </c>
      <c r="M228" s="22">
        <f>L228*Input!P228/100</f>
        <v>4.3797332763751399E-4</v>
      </c>
      <c r="N228" s="9">
        <v>5.0000000000000001E-3</v>
      </c>
      <c r="O228" s="21">
        <f>(((G228*$D$4*0.000000001*Input!G228*(238/236))-(N228*0.000000001))/Input!F228)*1000000</f>
        <v>0.13805472705614003</v>
      </c>
      <c r="P228" s="9">
        <f>O228*Input!N228/100</f>
        <v>8.1940968273319615E-5</v>
      </c>
      <c r="Q228" s="23">
        <f t="shared" si="755"/>
        <v>0.10300251862783057</v>
      </c>
      <c r="R228" s="24">
        <f>Q228*Input!N228/100</f>
        <v>6.1136089222956462E-5</v>
      </c>
      <c r="S228" s="65">
        <f>Input!S228*$G$6/0.000000000155125</f>
        <v>1.0575772657025904</v>
      </c>
      <c r="T228" s="9">
        <f>S228*Input!T228/100</f>
        <v>1.3842440877498863E-3</v>
      </c>
      <c r="U228" s="9">
        <f>S228*1/((U227+U229)/2)</f>
        <v>1.0437642400079736</v>
      </c>
      <c r="V228" s="9">
        <f>U228*Input!T228/100</f>
        <v>1.3661644639041447E-3</v>
      </c>
      <c r="W228" s="3">
        <v>3.0000000000000001E-3</v>
      </c>
      <c r="X228" s="21">
        <f>((($L$4*0.000000001*Input!G228/Input!W228*(232/229))-(W228*0.000000001))/Input!F228)*1000000000</f>
        <v>1.3931235228974062</v>
      </c>
      <c r="Y228" s="21">
        <f>X228*Input!X228/100</f>
        <v>3.1959500639574864E-3</v>
      </c>
      <c r="Z228" s="21">
        <f t="shared" si="756"/>
        <v>3.4016090293854852E-4</v>
      </c>
      <c r="AA228" s="21">
        <f>Z228*Input!X228/100</f>
        <v>7.8035956010653803E-7</v>
      </c>
      <c r="AB228" s="14">
        <v>0.05</v>
      </c>
      <c r="AC228" s="14">
        <v>0.9</v>
      </c>
      <c r="AD228" s="21">
        <f>(((Input!G228*$L$4*0.000000001*Input!U228*(230/229))-((AB228*0.000000000000001)+(Input!G228*AC228*0.000000000000001)))/Input!F228)*1000000000000</f>
        <v>9.2011239261158992E-2</v>
      </c>
      <c r="AE228" s="21">
        <f>AD228*Input!V228/100</f>
        <v>9.4150429245141607E-4</v>
      </c>
      <c r="AF228" s="191">
        <f t="shared" si="757"/>
        <v>4.1946565610276798E-3</v>
      </c>
      <c r="AG228" s="21">
        <f>AF228*Input!V228/100</f>
        <v>4.292179074295092E-5</v>
      </c>
      <c r="AH228" s="9">
        <f t="shared" si="758"/>
        <v>12.331389424214523</v>
      </c>
      <c r="AI228" s="3">
        <f t="shared" si="759"/>
        <v>0.12931315167696758</v>
      </c>
      <c r="AJ228" s="22">
        <f t="shared" si="760"/>
        <v>43.764240007973633</v>
      </c>
      <c r="AK228" s="3">
        <f t="shared" si="761"/>
        <v>1.3661644639041448</v>
      </c>
      <c r="AL228" s="3">
        <f t="shared" si="762"/>
        <v>4.0723825173477966E-2</v>
      </c>
      <c r="AM228" s="3">
        <f t="shared" si="763"/>
        <v>4.1740666696191863E-4</v>
      </c>
      <c r="AN228" s="9">
        <f>AL228*1/((AN227+AN229)/2)</f>
        <v>4.0808435452283284E-2</v>
      </c>
      <c r="AO228" s="21">
        <f t="shared" si="764"/>
        <v>4.1827389626359647E-4</v>
      </c>
      <c r="AP228" s="58">
        <f t="shared" si="765"/>
        <v>4.3539000000000003</v>
      </c>
      <c r="AQ228" s="58">
        <f t="shared" si="766"/>
        <v>4.3700000000000003E-2</v>
      </c>
      <c r="AR228" s="58">
        <f t="shared" si="767"/>
        <v>1.0036978341257263</v>
      </c>
      <c r="AS228" s="67">
        <f t="shared" si="768"/>
        <v>3.3024522843719999E-3</v>
      </c>
      <c r="AT228" s="67">
        <f t="shared" si="769"/>
        <v>7.8255828930983776E-6</v>
      </c>
      <c r="AU228" s="58">
        <v>0.75</v>
      </c>
      <c r="AV228" s="58">
        <f t="shared" si="770"/>
        <v>0.375</v>
      </c>
      <c r="AW228" s="58">
        <f t="shared" si="771"/>
        <v>4.0945999999999998</v>
      </c>
      <c r="AX228" s="57">
        <f t="shared" si="772"/>
        <v>0.14096596619999999</v>
      </c>
      <c r="AY228" s="47">
        <f t="shared" si="773"/>
        <v>0.13767050368818473</v>
      </c>
      <c r="AZ228" s="9" t="str">
        <f>Input!B228</f>
        <v>GH17-05-29,65</v>
      </c>
      <c r="BA228" s="48">
        <f>Input!E228</f>
        <v>29.65</v>
      </c>
      <c r="BB228" s="58">
        <f t="shared" si="774"/>
        <v>44.273646536249956</v>
      </c>
      <c r="BC228" s="22">
        <f t="shared" si="775"/>
        <v>1.3821736879687969</v>
      </c>
      <c r="BD228" s="9">
        <f t="shared" si="776"/>
        <v>4036.6</v>
      </c>
      <c r="BE228" s="49">
        <f t="shared" si="777"/>
        <v>68.835251844092369</v>
      </c>
      <c r="BF228" s="89">
        <f t="shared" si="778"/>
        <v>3.3622454864500746</v>
      </c>
      <c r="BG228" s="85"/>
      <c r="BH228" s="85"/>
      <c r="BI228" s="85"/>
      <c r="BJ228" s="85"/>
      <c r="BK228" s="85"/>
      <c r="BL228" s="85"/>
      <c r="BM228" s="90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</row>
    <row r="229" spans="1:109" s="165" customFormat="1" ht="15" customHeight="1" x14ac:dyDescent="0.2">
      <c r="A229" s="148">
        <f>Input!A229</f>
        <v>10815</v>
      </c>
      <c r="B229" s="148" t="str">
        <f>Input!B229</f>
        <v>Hu1-13</v>
      </c>
      <c r="C229" s="148">
        <f>Input!O229</f>
        <v>2.0588842283616944</v>
      </c>
      <c r="D229" s="148">
        <f>C229*Input!P229/100</f>
        <v>6.4088251741298619E-2</v>
      </c>
      <c r="E229" s="149">
        <f>Input!M229</f>
        <v>2.7312620974191861</v>
      </c>
      <c r="F229" s="150">
        <f>E229*Input!N229/100</f>
        <v>9.4285229487041692E-4</v>
      </c>
      <c r="G229" s="151">
        <f t="shared" si="753"/>
        <v>376.58641799215735</v>
      </c>
      <c r="H229" s="150">
        <f>G229*Input!L229/100</f>
        <v>5.9677778022329896E-2</v>
      </c>
      <c r="I229" s="148">
        <v>0</v>
      </c>
      <c r="J229" s="152">
        <f>(((C229*$G$4*0.000000001*Input!G229*(234/233))-(I229*0.000000000000001))/Input!F229)*1000000000000</f>
        <v>743.33086017852793</v>
      </c>
      <c r="K229" s="148">
        <f>J229*Input!P229/100</f>
        <v>23.13815154730915</v>
      </c>
      <c r="L229" s="153">
        <f t="shared" si="754"/>
        <v>10.279725475679115</v>
      </c>
      <c r="M229" s="154">
        <f>L229*Input!P229/100</f>
        <v>0.31998381698275241</v>
      </c>
      <c r="N229" s="148">
        <v>0</v>
      </c>
      <c r="O229" s="152">
        <f>(((G229*$D$4*0.000000001*Input!G229*(238/236))-(N229*0.000000001))/Input!F229)*1000000</f>
        <v>13.695943142256674</v>
      </c>
      <c r="P229" s="148">
        <f>O229*Input!N229/100</f>
        <v>4.7279429661083779E-3</v>
      </c>
      <c r="Q229" s="155">
        <f t="shared" si="755"/>
        <v>10.218531945395341</v>
      </c>
      <c r="R229" s="156">
        <f>Q229*Input!N229/100</f>
        <v>3.5275143692824361E-3</v>
      </c>
      <c r="S229" s="154">
        <f>Input!S229*$G$6/0.000000000155125</f>
        <v>1.0124243212266473</v>
      </c>
      <c r="T229" s="148">
        <f>S229*Input!T229/100</f>
        <v>1.5445313108821553E-3</v>
      </c>
      <c r="U229" s="154">
        <f>S229</f>
        <v>1.0124243212266473</v>
      </c>
      <c r="V229" s="148">
        <f>U229*Input!T229/100</f>
        <v>1.5445313108821553E-3</v>
      </c>
      <c r="W229" s="157">
        <v>0</v>
      </c>
      <c r="X229" s="152">
        <f>((($L$4*0.000000001*Input!G229/Input!W229*(232/229))-(W229*0.000000001))/Input!F229)*1000000000</f>
        <v>0.85477931328676882</v>
      </c>
      <c r="Y229" s="152">
        <f>X229*Input!X229/100</f>
        <v>1.451550772397288E-2</v>
      </c>
      <c r="Z229" s="152">
        <f t="shared" si="756"/>
        <v>2.0871265055958166E-4</v>
      </c>
      <c r="AA229" s="152">
        <f>Z229*Input!X229/100</f>
        <v>3.5442716549131947E-6</v>
      </c>
      <c r="AB229" s="153">
        <v>0</v>
      </c>
      <c r="AC229" s="153">
        <v>0.9</v>
      </c>
      <c r="AD229" s="152">
        <f>(((Input!G229*$L$4*0.000000001*Input!U229*(230/229))-((AB229*0.000000000000001)+(Input!G229*AC229*0.000000000000001)))/Input!F229)*1000000000000</f>
        <v>223.67989192326658</v>
      </c>
      <c r="AE229" s="152">
        <f>AD229*Input!V229/100</f>
        <v>1.1592632955450068</v>
      </c>
      <c r="AF229" s="152">
        <f t="shared" si="757"/>
        <v>10.197236052465207</v>
      </c>
      <c r="AG229" s="152">
        <f>AF229*Input!V229/100</f>
        <v>5.2849102214724185E-2</v>
      </c>
      <c r="AH229" s="148">
        <f t="shared" si="758"/>
        <v>48857.776589609166</v>
      </c>
      <c r="AI229" s="157">
        <f t="shared" si="759"/>
        <v>867.46222124172732</v>
      </c>
      <c r="AJ229" s="154">
        <f t="shared" si="760"/>
        <v>12.424321226647272</v>
      </c>
      <c r="AK229" s="157">
        <f t="shared" si="761"/>
        <v>1.5445313108821552</v>
      </c>
      <c r="AL229" s="157">
        <f t="shared" si="762"/>
        <v>0.99791595377458009</v>
      </c>
      <c r="AM229" s="157">
        <f t="shared" si="763"/>
        <v>5.183348050445717E-3</v>
      </c>
      <c r="AN229" s="148">
        <f>AF229/Q229</f>
        <v>0.99791595377458009</v>
      </c>
      <c r="AO229" s="152">
        <f t="shared" si="764"/>
        <v>5.183348050445717E-3</v>
      </c>
      <c r="AP229" s="148">
        <f t="shared" si="765"/>
        <v>433.36939999999998</v>
      </c>
      <c r="AQ229" s="148">
        <f t="shared" si="766"/>
        <v>35.008299999999998</v>
      </c>
      <c r="AR229" s="148">
        <f t="shared" si="767"/>
        <v>8.0781661095591879</v>
      </c>
      <c r="AS229" s="156">
        <f t="shared" si="768"/>
        <v>2.0424915406134384E-5</v>
      </c>
      <c r="AT229" s="156">
        <f t="shared" si="769"/>
        <v>3.4691909939639368E-7</v>
      </c>
      <c r="AU229" s="148">
        <v>0.75</v>
      </c>
      <c r="AV229" s="148">
        <f t="shared" si="770"/>
        <v>0.375</v>
      </c>
      <c r="AW229" s="148">
        <f t="shared" si="771"/>
        <v>433.36779999999999</v>
      </c>
      <c r="AX229" s="158">
        <f t="shared" si="772"/>
        <v>36.389329178300002</v>
      </c>
      <c r="AY229" s="158">
        <f t="shared" si="773"/>
        <v>30.983271213621833</v>
      </c>
      <c r="AZ229" s="148" t="str">
        <f>Input!B229</f>
        <v>Hu1-13</v>
      </c>
      <c r="BA229" s="159">
        <f>Input!E229</f>
        <v>0</v>
      </c>
      <c r="BB229" s="148">
        <f t="shared" si="774"/>
        <v>42.287154084485337</v>
      </c>
      <c r="BC229" s="154">
        <f t="shared" si="775"/>
        <v>6.4302082916012422</v>
      </c>
      <c r="BD229" s="148">
        <f t="shared" si="776"/>
        <v>433309.8</v>
      </c>
      <c r="BE229" s="160">
        <f t="shared" si="777"/>
        <v>15491.635606810916</v>
      </c>
      <c r="BF229" s="161">
        <f t="shared" si="778"/>
        <v>7.1494170110520061</v>
      </c>
      <c r="BG229" s="162"/>
      <c r="BH229" s="162"/>
      <c r="BI229" s="162"/>
      <c r="BJ229" s="162"/>
      <c r="BK229" s="162"/>
      <c r="BL229" s="162"/>
      <c r="BM229" s="166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2"/>
      <c r="DC229" s="162"/>
      <c r="DD229" s="162"/>
      <c r="DE229" s="162"/>
    </row>
    <row r="230" spans="1:109" ht="15" customHeight="1" x14ac:dyDescent="0.2">
      <c r="A230" s="9">
        <f>Input!A230</f>
        <v>10825</v>
      </c>
      <c r="B230" s="9" t="str">
        <f>Input!B230</f>
        <v>GH17-05-15,4</v>
      </c>
      <c r="C230" s="9">
        <f>Input!O230</f>
        <v>0.74258847177247744</v>
      </c>
      <c r="D230" s="9">
        <f>C230*Input!P230/100</f>
        <v>5.4842171942048497E-3</v>
      </c>
      <c r="E230" s="11">
        <f>Input!M230</f>
        <v>0.93070512507918912</v>
      </c>
      <c r="F230" s="12">
        <f>E230*Input!N230/100</f>
        <v>2.5294185662825728E-4</v>
      </c>
      <c r="G230" s="13">
        <f t="shared" si="753"/>
        <v>128.3256226459186</v>
      </c>
      <c r="H230" s="12">
        <f>G230*Input!L230/100</f>
        <v>8.1080046891076521E-2</v>
      </c>
      <c r="I230" s="9">
        <v>0.3</v>
      </c>
      <c r="J230" s="21">
        <f>(((C230*$G$4*0.000000001*Input!G230*(234/233))-(I230*0.000000000000001))/Input!F230)*1000000000000</f>
        <v>14.102385993778416</v>
      </c>
      <c r="K230" s="9">
        <f>J230*Input!P230/100</f>
        <v>0.10414994399494221</v>
      </c>
      <c r="L230" s="14">
        <f t="shared" si="754"/>
        <v>0.19502574739502515</v>
      </c>
      <c r="M230" s="22">
        <f>L230*Input!P230/100</f>
        <v>1.4403180197822322E-3</v>
      </c>
      <c r="N230" s="9">
        <v>5.0000000000000001E-3</v>
      </c>
      <c r="O230" s="21">
        <f>(((G230*$D$4*0.000000001*Input!G230*(238/236))-(N230*0.000000001))/Input!F230)*1000000</f>
        <v>0.24549165126585623</v>
      </c>
      <c r="P230" s="9">
        <f>O230*Input!N230/100</f>
        <v>6.6718354057241256E-5</v>
      </c>
      <c r="Q230" s="23">
        <f t="shared" si="755"/>
        <v>0.18316111966383869</v>
      </c>
      <c r="R230" s="24">
        <f>Q230*Input!N230/100</f>
        <v>4.9778509241517122E-5</v>
      </c>
      <c r="S230" s="65">
        <f>Input!S230*$G$6/0.000000000155125</f>
        <v>1.0467283993302468</v>
      </c>
      <c r="T230" s="9">
        <f>S230*Input!T230/100</f>
        <v>1.234057426473096E-3</v>
      </c>
      <c r="U230" s="9">
        <f>S230*1/((U229+U231)/2)</f>
        <v>1.0440125498898594</v>
      </c>
      <c r="V230" s="9">
        <f>U230*Input!T230/100</f>
        <v>1.2308555317187E-3</v>
      </c>
      <c r="W230" s="3">
        <v>3.0000000000000001E-3</v>
      </c>
      <c r="X230" s="21">
        <f>((($L$4*0.000000001*Input!G230/Input!W230*(232/229))-(W230*0.000000001))/Input!F230)*1000000000</f>
        <v>1.9053194775218798</v>
      </c>
      <c r="Y230" s="21">
        <f>X230*Input!X230/100</f>
        <v>4.7709649200887083E-3</v>
      </c>
      <c r="Z230" s="21">
        <f t="shared" si="756"/>
        <v>4.6522449962821811E-4</v>
      </c>
      <c r="AA230" s="21">
        <f>Z230*Input!X230/100</f>
        <v>1.1649331221758649E-6</v>
      </c>
      <c r="AB230" s="14">
        <v>0.05</v>
      </c>
      <c r="AC230" s="14">
        <v>0.9</v>
      </c>
      <c r="AD230" s="21">
        <f>(((Input!G230*$L$4*0.000000001*Input!U230*(230/229))-((AB230*0.000000000000001)+(Input!G230*AC230*0.000000000000001)))/Input!F230)*1000000000000</f>
        <v>0.10967169699561416</v>
      </c>
      <c r="AE230" s="21">
        <f>AD230*Input!V230/100</f>
        <v>1.371169625674623E-3</v>
      </c>
      <c r="AF230" s="191">
        <f t="shared" si="757"/>
        <v>4.999770756874143E-3</v>
      </c>
      <c r="AG230" s="21">
        <f>AF230*Input!V230/100</f>
        <v>6.2509598966415224E-5</v>
      </c>
      <c r="AH230" s="9">
        <f t="shared" si="758"/>
        <v>10.747006576114726</v>
      </c>
      <c r="AI230" s="3">
        <f t="shared" si="759"/>
        <v>0.13703274817478578</v>
      </c>
      <c r="AJ230" s="22">
        <f t="shared" si="760"/>
        <v>44.012549889859365</v>
      </c>
      <c r="AK230" s="3">
        <f t="shared" si="761"/>
        <v>1.2308555317187</v>
      </c>
      <c r="AL230" s="3">
        <f t="shared" si="762"/>
        <v>2.729711832975458E-2</v>
      </c>
      <c r="AM230" s="3">
        <f t="shared" si="763"/>
        <v>3.4136265372556191E-4</v>
      </c>
      <c r="AN230" s="9">
        <f>AL230*1/((AN229+AN231)/2)</f>
        <v>2.7268524321895526E-2</v>
      </c>
      <c r="AO230" s="21">
        <f t="shared" si="764"/>
        <v>3.4100507288917101E-4</v>
      </c>
      <c r="AP230" s="58">
        <f t="shared" si="765"/>
        <v>2.8895</v>
      </c>
      <c r="AQ230" s="58">
        <f t="shared" si="766"/>
        <v>3.6400000000000002E-2</v>
      </c>
      <c r="AR230" s="58">
        <f t="shared" si="767"/>
        <v>1.2597335179096729</v>
      </c>
      <c r="AS230" s="67">
        <f t="shared" si="768"/>
        <v>2.5399740975708116E-3</v>
      </c>
      <c r="AT230" s="67">
        <f t="shared" si="769"/>
        <v>6.3975062728936715E-6</v>
      </c>
      <c r="AU230" s="58">
        <v>0.75</v>
      </c>
      <c r="AV230" s="58">
        <f t="shared" si="770"/>
        <v>0.375</v>
      </c>
      <c r="AW230" s="58">
        <f t="shared" si="771"/>
        <v>2.6901999999999999</v>
      </c>
      <c r="AX230" s="57">
        <f t="shared" si="772"/>
        <v>0.1069786633</v>
      </c>
      <c r="AY230" s="47">
        <f t="shared" si="773"/>
        <v>0.10633060497002245</v>
      </c>
      <c r="AZ230" s="9" t="str">
        <f>Input!B230</f>
        <v>GH17-05-15,4</v>
      </c>
      <c r="BA230" s="48">
        <f>Input!E230</f>
        <v>15.4</v>
      </c>
      <c r="BB230" s="58">
        <f t="shared" si="774"/>
        <v>44.348466471074367</v>
      </c>
      <c r="BC230" s="22">
        <f t="shared" si="775"/>
        <v>1.2403213866305904</v>
      </c>
      <c r="BD230" s="9">
        <f t="shared" si="776"/>
        <v>2632.2</v>
      </c>
      <c r="BE230" s="49">
        <f t="shared" si="777"/>
        <v>53.165302485011225</v>
      </c>
      <c r="BF230" s="89">
        <f t="shared" si="778"/>
        <v>3.9525167262665395</v>
      </c>
      <c r="BG230" s="85"/>
      <c r="BH230" s="85"/>
      <c r="BI230" s="85"/>
      <c r="BJ230" s="85"/>
      <c r="BK230" s="85"/>
      <c r="BL230" s="85"/>
      <c r="BM230" s="90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</row>
    <row r="231" spans="1:109" s="165" customFormat="1" ht="15" customHeight="1" x14ac:dyDescent="0.2">
      <c r="A231" s="148">
        <f>Input!A231</f>
        <v>10815</v>
      </c>
      <c r="B231" s="148" t="str">
        <f>Input!B231</f>
        <v>Hu1-13</v>
      </c>
      <c r="C231" s="148">
        <f>Input!O231</f>
        <v>1.980191038712372</v>
      </c>
      <c r="D231" s="148">
        <f>C231*Input!P231/100</f>
        <v>7.7606400916982718E-2</v>
      </c>
      <c r="E231" s="149">
        <f>Input!M231</f>
        <v>2.7318668532900139</v>
      </c>
      <c r="F231" s="150">
        <f>E231*Input!N231/100</f>
        <v>1.0441962728786919E-3</v>
      </c>
      <c r="G231" s="151">
        <f t="shared" si="753"/>
        <v>376.6698017316271</v>
      </c>
      <c r="H231" s="150">
        <f>G231*Input!L231/100</f>
        <v>6.6710054852466741E-2</v>
      </c>
      <c r="I231" s="148">
        <v>0</v>
      </c>
      <c r="J231" s="152">
        <f>(((C231*$G$4*0.000000001*Input!G231*(234/233))-(I231*0.000000000000001))/Input!F231)*1000000000000</f>
        <v>714.91980357493776</v>
      </c>
      <c r="K231" s="148">
        <f>J231*Input!P231/100</f>
        <v>28.018686992849339</v>
      </c>
      <c r="L231" s="153">
        <f t="shared" si="754"/>
        <v>9.886821214595777</v>
      </c>
      <c r="M231" s="154">
        <f>L231*Input!P231/100</f>
        <v>0.38747807457677291</v>
      </c>
      <c r="N231" s="148">
        <v>0</v>
      </c>
      <c r="O231" s="152">
        <f>(((G231*$D$4*0.000000001*Input!G231*(238/236))-(N231*0.000000001))/Input!F231)*1000000</f>
        <v>13.698975697070667</v>
      </c>
      <c r="P231" s="148">
        <f>O231*Input!N231/100</f>
        <v>5.2361334330441531E-3</v>
      </c>
      <c r="Q231" s="155">
        <f t="shared" si="755"/>
        <v>10.220794532054843</v>
      </c>
      <c r="R231" s="156">
        <f>Q231*Input!N231/100</f>
        <v>3.9066748598591342E-3</v>
      </c>
      <c r="S231" s="154">
        <f>Input!S231*$G$6/0.000000000155125</f>
        <v>0.99277839293741921</v>
      </c>
      <c r="T231" s="148">
        <f>S231*Input!T231/100</f>
        <v>1.5690791471491196E-3</v>
      </c>
      <c r="U231" s="154">
        <f>S231</f>
        <v>0.99277839293741921</v>
      </c>
      <c r="V231" s="148">
        <f>U231*Input!T231/100</f>
        <v>1.5690791471491196E-3</v>
      </c>
      <c r="W231" s="157">
        <v>0</v>
      </c>
      <c r="X231" s="152">
        <f>((($L$4*0.000000001*Input!G231/Input!W231*(232/229))-(W231*0.000000001))/Input!F231)*1000000000</f>
        <v>0.87762958122907886</v>
      </c>
      <c r="Y231" s="152">
        <f>X231*Input!X231/100</f>
        <v>2.0151582652745505E-2</v>
      </c>
      <c r="Z231" s="152">
        <f t="shared" si="756"/>
        <v>2.142920321778593E-4</v>
      </c>
      <c r="AA231" s="152">
        <f>Z231*Input!X231/100</f>
        <v>4.9204398878731079E-6</v>
      </c>
      <c r="AB231" s="153">
        <v>0</v>
      </c>
      <c r="AC231" s="153">
        <v>0.9</v>
      </c>
      <c r="AD231" s="152">
        <f>(((Input!G231*$L$4*0.000000001*Input!U231*(230/229))-((AB231*0.000000000000001)+(Input!G231*AC231*0.000000000000001)))/Input!F231)*1000000000000</f>
        <v>225.13408055750077</v>
      </c>
      <c r="AE231" s="152">
        <f>AD231*Input!V231/100</f>
        <v>1.1944104600943637</v>
      </c>
      <c r="AF231" s="152">
        <f t="shared" si="757"/>
        <v>10.263530365470263</v>
      </c>
      <c r="AG231" s="152">
        <f>AF231*Input!V231/100</f>
        <v>5.445140955850445E-2</v>
      </c>
      <c r="AH231" s="148">
        <f t="shared" si="758"/>
        <v>47895.062924932652</v>
      </c>
      <c r="AI231" s="157">
        <f t="shared" si="759"/>
        <v>1128.7102388762385</v>
      </c>
      <c r="AJ231" s="154">
        <f t="shared" si="760"/>
        <v>-7.2216070625807927</v>
      </c>
      <c r="AK231" s="157">
        <f t="shared" si="761"/>
        <v>1.5690791471491197</v>
      </c>
      <c r="AL231" s="157">
        <f t="shared" si="762"/>
        <v>1.0041812633334317</v>
      </c>
      <c r="AM231" s="157">
        <f t="shared" si="763"/>
        <v>5.341321086198318E-3</v>
      </c>
      <c r="AN231" s="148">
        <f>AF231/Q231</f>
        <v>1.0041812633334317</v>
      </c>
      <c r="AO231" s="152">
        <f t="shared" si="764"/>
        <v>5.341321086198318E-3</v>
      </c>
      <c r="AP231" s="148" t="str">
        <f t="shared" si="765"/>
        <v>Out of range</v>
      </c>
      <c r="AQ231" s="148" t="e">
        <f t="shared" si="766"/>
        <v>#VALUE!</v>
      </c>
      <c r="AR231" s="148" t="e">
        <f t="shared" si="767"/>
        <v>#VALUE!</v>
      </c>
      <c r="AS231" s="156">
        <f t="shared" si="768"/>
        <v>2.0966279236490717E-5</v>
      </c>
      <c r="AT231" s="156">
        <f t="shared" si="769"/>
        <v>4.8148131462591748E-7</v>
      </c>
      <c r="AU231" s="148">
        <v>0.75</v>
      </c>
      <c r="AV231" s="148">
        <f t="shared" si="770"/>
        <v>0.375</v>
      </c>
      <c r="AW231" s="148" t="str">
        <f t="shared" si="771"/>
        <v>Out of range</v>
      </c>
      <c r="AX231" s="158">
        <f t="shared" si="772"/>
        <v>73.352679974699996</v>
      </c>
      <c r="AY231" s="158" t="e">
        <f t="shared" si="773"/>
        <v>#VALUE!</v>
      </c>
      <c r="AZ231" s="148" t="str">
        <f>Input!B231</f>
        <v>Hu1-13</v>
      </c>
      <c r="BA231" s="159">
        <f>Input!E231</f>
        <v>0</v>
      </c>
      <c r="BB231" s="148" t="e">
        <f t="shared" si="774"/>
        <v>#VALUE!</v>
      </c>
      <c r="BC231" s="154" t="e">
        <f t="shared" si="775"/>
        <v>#VALUE!</v>
      </c>
      <c r="BD231" s="148" t="e">
        <f t="shared" si="776"/>
        <v>#VALUE!</v>
      </c>
      <c r="BE231" s="160" t="e">
        <f t="shared" si="777"/>
        <v>#VALUE!</v>
      </c>
      <c r="BF231" s="161" t="e">
        <f t="shared" si="778"/>
        <v>#VALUE!</v>
      </c>
      <c r="BG231" s="162"/>
      <c r="BH231" s="162"/>
      <c r="BI231" s="162"/>
      <c r="BJ231" s="162"/>
      <c r="BK231" s="162"/>
      <c r="BL231" s="162"/>
      <c r="BM231" s="166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2"/>
      <c r="DC231" s="162"/>
      <c r="DD231" s="162"/>
      <c r="DE231" s="162"/>
    </row>
    <row r="232" spans="1:109" ht="15" customHeight="1" x14ac:dyDescent="0.2">
      <c r="A232" s="9">
        <f>Input!A232</f>
        <v>10822</v>
      </c>
      <c r="B232" s="9" t="str">
        <f>Input!B232</f>
        <v>GH17-05-1,75</v>
      </c>
      <c r="C232" s="9">
        <f>Input!O232</f>
        <v>0.85747798256752994</v>
      </c>
      <c r="D232" s="9">
        <f>C232*Input!P232/100</f>
        <v>6.8429145932633302E-3</v>
      </c>
      <c r="E232" s="11">
        <f>Input!M232</f>
        <v>1.0821611344261404</v>
      </c>
      <c r="F232" s="12">
        <f>E232*Input!N232/100</f>
        <v>5.8969320080184007E-4</v>
      </c>
      <c r="G232" s="13">
        <f t="shared" si="753"/>
        <v>149.20837721467623</v>
      </c>
      <c r="H232" s="12">
        <f>G232*Input!L232/100</f>
        <v>0.13980319570169633</v>
      </c>
      <c r="I232" s="9">
        <v>0.3</v>
      </c>
      <c r="J232" s="21">
        <f>(((C232*$G$4*0.000000001*Input!G232*(234/233))-(I232*0.000000000000001))/Input!F232)*1000000000000</f>
        <v>9.6732996816739902</v>
      </c>
      <c r="K232" s="9">
        <f>J232*Input!P232/100</f>
        <v>7.7195642223412381E-2</v>
      </c>
      <c r="L232" s="14">
        <f t="shared" si="754"/>
        <v>0.13377470316206205</v>
      </c>
      <c r="M232" s="22">
        <f>L232*Input!P232/100</f>
        <v>1.0675596191241591E-3</v>
      </c>
      <c r="N232" s="9">
        <v>5.0000000000000001E-3</v>
      </c>
      <c r="O232" s="21">
        <f>(((G232*$D$4*0.000000001*Input!G232*(238/236))-(N232*0.000000001))/Input!F232)*1000000</f>
        <v>0.16956015781893261</v>
      </c>
      <c r="P232" s="9">
        <f>O232*Input!N232/100</f>
        <v>9.2397027588441761E-5</v>
      </c>
      <c r="Q232" s="23">
        <f t="shared" si="755"/>
        <v>0.12650869468004741</v>
      </c>
      <c r="R232" s="24">
        <f>Q232*Input!N232/100</f>
        <v>6.8937346502191869E-5</v>
      </c>
      <c r="S232" s="65">
        <f>Input!S232*$G$6/0.000000000155125</f>
        <v>1.0604206829667209</v>
      </c>
      <c r="T232" s="9">
        <f>S232*Input!T232/100</f>
        <v>1.4196590516127026E-3</v>
      </c>
      <c r="U232" s="9">
        <f>S232*1/((U231+U233)/2)</f>
        <v>1.0671777038529842</v>
      </c>
      <c r="V232" s="9">
        <f>U232*Input!T232/100</f>
        <v>1.428705146259105E-3</v>
      </c>
      <c r="W232" s="3">
        <v>3.0000000000000001E-3</v>
      </c>
      <c r="X232" s="21">
        <f>((($L$4*0.000000001*Input!G232/Input!W232*(232/229))-(W232*0.000000001))/Input!F232)*1000000000</f>
        <v>4.5368826633456312</v>
      </c>
      <c r="Y232" s="21">
        <f>X232*Input!X232/100</f>
        <v>1.0350079282583595E-2</v>
      </c>
      <c r="Z232" s="21">
        <f t="shared" si="756"/>
        <v>1.1077769328596341E-3</v>
      </c>
      <c r="AA232" s="21">
        <f>Z232*Input!X232/100</f>
        <v>2.5271932146597424E-6</v>
      </c>
      <c r="AB232" s="14">
        <v>0.05</v>
      </c>
      <c r="AC232" s="14">
        <v>0.9</v>
      </c>
      <c r="AD232" s="21">
        <f>(((Input!G232*$L$4*0.000000001*Input!U232*(230/229))-((AB232*0.000000000000001)+(Input!G232*AC232*0.000000000000001)))/Input!F232)*1000000000000</f>
        <v>4.9377877090038172E-2</v>
      </c>
      <c r="AE232" s="21">
        <f>AD232*Input!V232/100</f>
        <v>8.4622375842343224E-4</v>
      </c>
      <c r="AF232" s="191">
        <f t="shared" si="757"/>
        <v>2.2510645196013638E-3</v>
      </c>
      <c r="AG232" s="21">
        <f>AF232*Input!V232/100</f>
        <v>3.8578091859988294E-5</v>
      </c>
      <c r="AH232" s="9">
        <f t="shared" si="758"/>
        <v>2.0320557802105768</v>
      </c>
      <c r="AI232" s="3">
        <f t="shared" si="759"/>
        <v>3.5131978271292628E-2</v>
      </c>
      <c r="AJ232" s="22">
        <f t="shared" si="760"/>
        <v>67.177703852984166</v>
      </c>
      <c r="AK232" s="3">
        <f t="shared" si="761"/>
        <v>1.4287051462591049</v>
      </c>
      <c r="AL232" s="3">
        <f t="shared" si="762"/>
        <v>1.7793753427734916E-2</v>
      </c>
      <c r="AM232" s="3">
        <f t="shared" si="763"/>
        <v>3.0509830789210017E-4</v>
      </c>
      <c r="AN232" s="9">
        <f>AL232*1/((AN231+AN233)/2)</f>
        <v>1.7767354339601627E-2</v>
      </c>
      <c r="AO232" s="21">
        <f t="shared" si="764"/>
        <v>3.0464565931786477E-4</v>
      </c>
      <c r="AP232" s="58">
        <f t="shared" si="765"/>
        <v>1.833</v>
      </c>
      <c r="AQ232" s="58">
        <f t="shared" si="766"/>
        <v>3.2199999999999999E-2</v>
      </c>
      <c r="AR232" s="58">
        <f t="shared" si="767"/>
        <v>1.756683033278778</v>
      </c>
      <c r="AS232" s="67">
        <f t="shared" si="768"/>
        <v>8.7565280446637115E-3</v>
      </c>
      <c r="AT232" s="67">
        <f t="shared" si="769"/>
        <v>2.0538415216102165E-5</v>
      </c>
      <c r="AU232" s="58">
        <v>0.75</v>
      </c>
      <c r="AV232" s="58">
        <f t="shared" si="770"/>
        <v>0.375</v>
      </c>
      <c r="AW232" s="58">
        <f t="shared" si="771"/>
        <v>1.1591</v>
      </c>
      <c r="AX232" s="57">
        <f t="shared" si="772"/>
        <v>0.33849844690000003</v>
      </c>
      <c r="AY232" s="47">
        <f t="shared" si="773"/>
        <v>0.33950082310405166</v>
      </c>
      <c r="AZ232" s="9" t="str">
        <f>Input!B232</f>
        <v>GH17-05-1,75</v>
      </c>
      <c r="BA232" s="48">
        <f>Input!E232</f>
        <v>1.75</v>
      </c>
      <c r="BB232" s="58">
        <f t="shared" si="774"/>
        <v>67.398136482153845</v>
      </c>
      <c r="BC232" s="22">
        <f t="shared" si="775"/>
        <v>1.4348513432789201</v>
      </c>
      <c r="BD232" s="9">
        <f t="shared" si="776"/>
        <v>1101.0999999999999</v>
      </c>
      <c r="BE232" s="49">
        <f t="shared" si="777"/>
        <v>169.75041155202584</v>
      </c>
      <c r="BF232" s="89">
        <f t="shared" si="778"/>
        <v>29.290037365546688</v>
      </c>
      <c r="BG232" s="85"/>
      <c r="BH232" s="85"/>
      <c r="BI232" s="85"/>
      <c r="BJ232" s="85"/>
      <c r="BK232" s="85"/>
      <c r="BL232" s="85"/>
      <c r="BM232" s="90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  <c r="BX232" s="85"/>
      <c r="BY232" s="85"/>
      <c r="BZ232" s="85"/>
      <c r="CA232" s="85"/>
      <c r="CB232" s="85"/>
      <c r="CC232" s="85"/>
      <c r="CD232" s="85"/>
      <c r="CE232" s="85"/>
      <c r="CF232" s="85"/>
      <c r="CG232" s="85"/>
      <c r="CH232" s="85"/>
      <c r="CI232" s="85"/>
      <c r="CJ232" s="85"/>
      <c r="CK232" s="85"/>
      <c r="CL232" s="85"/>
      <c r="CM232" s="85"/>
      <c r="CN232" s="85"/>
      <c r="CO232" s="85"/>
      <c r="CP232" s="85"/>
      <c r="CQ232" s="85"/>
      <c r="CR232" s="85"/>
      <c r="CS232" s="85"/>
      <c r="CT232" s="85"/>
      <c r="CU232" s="85"/>
      <c r="CV232" s="85"/>
      <c r="CW232" s="85"/>
      <c r="CX232" s="85"/>
      <c r="CY232" s="85"/>
      <c r="CZ232" s="85"/>
      <c r="DA232" s="85"/>
      <c r="DB232" s="85"/>
      <c r="DC232" s="85"/>
      <c r="DD232" s="85"/>
      <c r="DE232" s="85"/>
    </row>
    <row r="233" spans="1:109" s="165" customFormat="1" ht="15" customHeight="1" x14ac:dyDescent="0.2">
      <c r="A233" s="148">
        <f>Input!A233</f>
        <v>10815</v>
      </c>
      <c r="B233" s="148" t="str">
        <f>Input!B233</f>
        <v>Hu1-13</v>
      </c>
      <c r="C233" s="148">
        <f>Input!O233</f>
        <v>1.9809160215560937</v>
      </c>
      <c r="D233" s="148">
        <f>C233*Input!P233/100</f>
        <v>6.2669197167529098E-2</v>
      </c>
      <c r="E233" s="149">
        <f>Input!M233</f>
        <v>2.7323754782387604</v>
      </c>
      <c r="F233" s="150">
        <f>E233*Input!N233/100</f>
        <v>1.2545463125698977E-3</v>
      </c>
      <c r="G233" s="151">
        <f t="shared" si="753"/>
        <v>376.73993093956028</v>
      </c>
      <c r="H233" s="150">
        <f>G233*Input!L233/100</f>
        <v>5.9447037619297947E-2</v>
      </c>
      <c r="I233" s="148">
        <v>0</v>
      </c>
      <c r="J233" s="152">
        <f>(((C233*$G$4*0.000000001*Input!G233*(234/233))-(I233*0.000000000000001))/Input!F233)*1000000000000</f>
        <v>715.18154831678146</v>
      </c>
      <c r="K233" s="148">
        <f>J233*Input!P233/100</f>
        <v>22.625822081460683</v>
      </c>
      <c r="L233" s="153">
        <f t="shared" si="754"/>
        <v>9.8904409541155509</v>
      </c>
      <c r="M233" s="154">
        <f>L233*Input!P233/100</f>
        <v>0.31289867287779943</v>
      </c>
      <c r="N233" s="148">
        <v>0</v>
      </c>
      <c r="O233" s="152">
        <f>(((G233*$D$4*0.000000001*Input!G233*(238/236))-(N233*0.000000001))/Input!F233)*1000000</f>
        <v>13.701526202342697</v>
      </c>
      <c r="P233" s="148">
        <f>O233*Input!N233/100</f>
        <v>6.2909359678519402E-3</v>
      </c>
      <c r="Q233" s="155">
        <f t="shared" si="755"/>
        <v>10.222697461946449</v>
      </c>
      <c r="R233" s="156">
        <f>Q233*Input!N233/100</f>
        <v>4.6936621659586968E-3</v>
      </c>
      <c r="S233" s="154">
        <f>Input!S233*$G$6/0.000000000155125</f>
        <v>0.99455825987706981</v>
      </c>
      <c r="T233" s="148">
        <f>S233*Input!T233/100</f>
        <v>1.5371849844294607E-3</v>
      </c>
      <c r="U233" s="154">
        <f>S233</f>
        <v>0.99455825987706981</v>
      </c>
      <c r="V233" s="148">
        <f>U233*Input!T233/100</f>
        <v>1.5371849844294607E-3</v>
      </c>
      <c r="W233" s="157">
        <v>0</v>
      </c>
      <c r="X233" s="152">
        <f>((($L$4*0.000000001*Input!G233/Input!W233*(232/229))-(W233*0.000000001))/Input!F233)*1000000000</f>
        <v>0.85789031714062214</v>
      </c>
      <c r="Y233" s="152">
        <f>X233*Input!X233/100</f>
        <v>1.722315989264776E-2</v>
      </c>
      <c r="Z233" s="152">
        <f t="shared" si="756"/>
        <v>2.0947226868574115E-4</v>
      </c>
      <c r="AA233" s="152">
        <f>Z233*Input!X233/100</f>
        <v>4.2054028406277248E-6</v>
      </c>
      <c r="AB233" s="153">
        <v>0</v>
      </c>
      <c r="AC233" s="153">
        <v>0.9</v>
      </c>
      <c r="AD233" s="152">
        <f>(((Input!G233*$L$4*0.000000001*Input!U233*(230/229))-((AB233*0.000000000000001)+(Input!G233*AC233*0.000000000000001)))/Input!F233)*1000000000000</f>
        <v>223.96715267231002</v>
      </c>
      <c r="AE233" s="152">
        <f>AD233*Input!V233/100</f>
        <v>1.2085137564392427</v>
      </c>
      <c r="AF233" s="152">
        <f t="shared" si="757"/>
        <v>10.210331845928881</v>
      </c>
      <c r="AG233" s="152">
        <f>AF233*Input!V233/100</f>
        <v>5.5094358018064414E-2</v>
      </c>
      <c r="AH233" s="148">
        <f t="shared" si="758"/>
        <v>48743.119602370076</v>
      </c>
      <c r="AI233" s="157">
        <f t="shared" si="759"/>
        <v>1013.3050591695089</v>
      </c>
      <c r="AJ233" s="154">
        <f t="shared" si="760"/>
        <v>-5.4417401229301943</v>
      </c>
      <c r="AK233" s="157">
        <f t="shared" si="761"/>
        <v>1.5371849844294607</v>
      </c>
      <c r="AL233" s="157">
        <f t="shared" si="762"/>
        <v>0.99879037640861434</v>
      </c>
      <c r="AM233" s="157">
        <f t="shared" si="763"/>
        <v>5.4088902708572814E-3</v>
      </c>
      <c r="AN233" s="148">
        <f>AF233/Q233</f>
        <v>0.99879037640861434</v>
      </c>
      <c r="AO233" s="152">
        <f t="shared" si="764"/>
        <v>5.4088902708572814E-3</v>
      </c>
      <c r="AP233" s="148" t="str">
        <f t="shared" si="765"/>
        <v>Out of range</v>
      </c>
      <c r="AQ233" s="148" t="e">
        <f t="shared" si="766"/>
        <v>#VALUE!</v>
      </c>
      <c r="AR233" s="148" t="e">
        <f t="shared" si="767"/>
        <v>#VALUE!</v>
      </c>
      <c r="AS233" s="156">
        <f t="shared" si="768"/>
        <v>2.0490899732237273E-5</v>
      </c>
      <c r="AT233" s="156">
        <f t="shared" si="769"/>
        <v>4.1148654729602955E-7</v>
      </c>
      <c r="AU233" s="148">
        <v>0.75</v>
      </c>
      <c r="AV233" s="148">
        <f t="shared" si="770"/>
        <v>0.375</v>
      </c>
      <c r="AW233" s="148" t="str">
        <f t="shared" si="771"/>
        <v>Out of range</v>
      </c>
      <c r="AX233" s="158">
        <f t="shared" si="772"/>
        <v>230.450179566</v>
      </c>
      <c r="AY233" s="158" t="e">
        <f t="shared" si="773"/>
        <v>#VALUE!</v>
      </c>
      <c r="AZ233" s="148" t="str">
        <f>Input!B233</f>
        <v>Hu1-13</v>
      </c>
      <c r="BA233" s="159">
        <f>Input!E233</f>
        <v>0</v>
      </c>
      <c r="BB233" s="148" t="e">
        <f t="shared" si="774"/>
        <v>#VALUE!</v>
      </c>
      <c r="BC233" s="154" t="e">
        <f t="shared" si="775"/>
        <v>#VALUE!</v>
      </c>
      <c r="BD233" s="148" t="e">
        <f t="shared" si="776"/>
        <v>#VALUE!</v>
      </c>
      <c r="BE233" s="160" t="e">
        <f t="shared" si="777"/>
        <v>#VALUE!</v>
      </c>
      <c r="BF233" s="161" t="e">
        <f t="shared" si="778"/>
        <v>#VALUE!</v>
      </c>
      <c r="BG233" s="162"/>
      <c r="BH233" s="162"/>
      <c r="BI233" s="162"/>
      <c r="BJ233" s="162"/>
      <c r="BK233" s="162"/>
      <c r="BL233" s="162"/>
      <c r="BM233" s="166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2"/>
      <c r="DC233" s="162"/>
      <c r="DD233" s="162"/>
      <c r="DE233" s="162"/>
    </row>
    <row r="234" spans="1:109" ht="15" customHeight="1" x14ac:dyDescent="0.2">
      <c r="A234" s="9">
        <f>Input!A234</f>
        <v>10824</v>
      </c>
      <c r="B234" s="9" t="str">
        <f>Input!B234</f>
        <v>GH17-05-9,25</v>
      </c>
      <c r="C234" s="9">
        <f>Input!O234</f>
        <v>0.62083962917950197</v>
      </c>
      <c r="D234" s="9">
        <f>C234*Input!P234/100</f>
        <v>2.9944932480513091E-3</v>
      </c>
      <c r="E234" s="11">
        <f>Input!M234</f>
        <v>0.7868243777978513</v>
      </c>
      <c r="F234" s="12">
        <f>E234*Input!N234/100</f>
        <v>5.4026039111534929E-4</v>
      </c>
      <c r="G234" s="13">
        <f t="shared" si="753"/>
        <v>108.48734521076773</v>
      </c>
      <c r="H234" s="12">
        <f>G234*Input!L234/100</f>
        <v>9.1613695932159192E-2</v>
      </c>
      <c r="I234" s="9">
        <v>0.3</v>
      </c>
      <c r="J234" s="21">
        <f>(((C234*$G$4*0.000000001*Input!G234*(234/233))-(I234*0.000000000000001))/Input!F234)*1000000000000</f>
        <v>11.547119148445011</v>
      </c>
      <c r="K234" s="9">
        <f>J234*Input!P234/100</f>
        <v>5.569517263284296E-2</v>
      </c>
      <c r="L234" s="14">
        <f t="shared" si="754"/>
        <v>0.15968826432480351</v>
      </c>
      <c r="M234" s="22">
        <f>L234*Input!P234/100</f>
        <v>7.7022375318667069E-4</v>
      </c>
      <c r="N234" s="9">
        <v>5.0000000000000001E-3</v>
      </c>
      <c r="O234" s="21">
        <f>(((G234*$D$4*0.000000001*Input!G234*(238/236))-(N234*0.000000001))/Input!F234)*1000000</f>
        <v>0.20326053046266285</v>
      </c>
      <c r="P234" s="9">
        <f>O234*Input!N234/100</f>
        <v>1.3956559657367988E-4</v>
      </c>
      <c r="Q234" s="23">
        <f t="shared" si="755"/>
        <v>0.15165251506939983</v>
      </c>
      <c r="R234" s="24">
        <f>Q234*Input!N234/100</f>
        <v>1.0412977713569273E-4</v>
      </c>
      <c r="S234" s="65">
        <f>Input!S234*$G$6/0.000000000155125</f>
        <v>1.0510231084068813</v>
      </c>
      <c r="T234" s="9">
        <f>S234*Input!T234/100</f>
        <v>1.5244814143489742E-3</v>
      </c>
      <c r="U234" s="9">
        <f>S234*1/((U233+U235)/2)</f>
        <v>1.0567737967776676</v>
      </c>
      <c r="V234" s="9">
        <f>U234*Input!T234/100</f>
        <v>1.5328226367929462E-3</v>
      </c>
      <c r="W234" s="3">
        <v>3.0000000000000001E-3</v>
      </c>
      <c r="X234" s="21">
        <f>((($L$4*0.000000001*Input!G234/Input!W234*(232/229))-(W234*0.000000001))/Input!F234)*1000000000</f>
        <v>5.0164784332282935</v>
      </c>
      <c r="Y234" s="21">
        <f>X234*Input!X234/100</f>
        <v>1.5180496243334087E-2</v>
      </c>
      <c r="Z234" s="21">
        <f t="shared" si="756"/>
        <v>1.2248804972223248E-3</v>
      </c>
      <c r="AA234" s="21">
        <f>Z234*Input!X234/100</f>
        <v>3.7066428240678305E-6</v>
      </c>
      <c r="AB234" s="14">
        <v>0.05</v>
      </c>
      <c r="AC234" s="14">
        <v>0.9</v>
      </c>
      <c r="AD234" s="21">
        <f>(((Input!G234*$L$4*0.000000001*Input!U234*(230/229))-((AB234*0.000000000000001)+(Input!G234*AC234*0.000000000000001)))/Input!F234)*1000000000000</f>
        <v>8.540198078221839E-2</v>
      </c>
      <c r="AE234" s="21">
        <f>AD234*Input!V234/100</f>
        <v>1.3776586025619586E-3</v>
      </c>
      <c r="AF234" s="191">
        <f t="shared" si="757"/>
        <v>3.8933502242710677E-3</v>
      </c>
      <c r="AG234" s="21">
        <f>AF234*Input!V234/100</f>
        <v>6.2805421842983158E-5</v>
      </c>
      <c r="AH234" s="9">
        <f t="shared" si="758"/>
        <v>3.1785551595441857</v>
      </c>
      <c r="AI234" s="3">
        <f t="shared" si="759"/>
        <v>5.2169128010612159E-2</v>
      </c>
      <c r="AJ234" s="22">
        <f t="shared" si="760"/>
        <v>56.773796777667584</v>
      </c>
      <c r="AK234" s="3">
        <f t="shared" si="761"/>
        <v>1.5328226367929461</v>
      </c>
      <c r="AL234" s="3">
        <f t="shared" si="762"/>
        <v>2.5672836500531343E-2</v>
      </c>
      <c r="AM234" s="3">
        <f t="shared" si="763"/>
        <v>4.1451531871952301E-4</v>
      </c>
      <c r="AN234" s="9">
        <f>AL234*1/((AN233+AN235)/2)</f>
        <v>2.5703928578931712E-2</v>
      </c>
      <c r="AO234" s="21">
        <f t="shared" si="764"/>
        <v>4.150173334769307E-4</v>
      </c>
      <c r="AP234" s="58">
        <f t="shared" si="765"/>
        <v>2.6882999999999999</v>
      </c>
      <c r="AQ234" s="58">
        <f t="shared" si="766"/>
        <v>4.2900000000000001E-2</v>
      </c>
      <c r="AR234" s="58">
        <f t="shared" si="767"/>
        <v>1.5958040397277089</v>
      </c>
      <c r="AS234" s="67">
        <f t="shared" si="768"/>
        <v>8.0768887786779528E-3</v>
      </c>
      <c r="AT234" s="67">
        <f t="shared" si="769"/>
        <v>2.5062971594241583E-5</v>
      </c>
      <c r="AU234" s="58">
        <v>0.75</v>
      </c>
      <c r="AV234" s="58">
        <f t="shared" si="770"/>
        <v>0.375</v>
      </c>
      <c r="AW234" s="58">
        <f t="shared" si="771"/>
        <v>2.0608</v>
      </c>
      <c r="AX234" s="57">
        <f t="shared" si="772"/>
        <v>0.32364740060000002</v>
      </c>
      <c r="AY234" s="47">
        <f t="shared" si="773"/>
        <v>0.31775137443033685</v>
      </c>
      <c r="AZ234" s="9" t="str">
        <f>Input!B234</f>
        <v>GH17-05-9,25</v>
      </c>
      <c r="BA234" s="48">
        <f>Input!E234</f>
        <v>9.25</v>
      </c>
      <c r="BB234" s="58">
        <f t="shared" si="774"/>
        <v>57.105437168137868</v>
      </c>
      <c r="BC234" s="22">
        <f t="shared" si="775"/>
        <v>1.5426292163090258</v>
      </c>
      <c r="BD234" s="9">
        <f t="shared" si="776"/>
        <v>2002.8000000000002</v>
      </c>
      <c r="BE234" s="49">
        <f t="shared" si="777"/>
        <v>158.87568721516843</v>
      </c>
      <c r="BF234" s="89">
        <f t="shared" si="778"/>
        <v>15.418836103956563</v>
      </c>
      <c r="BG234" s="85"/>
      <c r="BH234" s="85"/>
      <c r="BI234" s="85"/>
      <c r="BJ234" s="85"/>
      <c r="BK234" s="85"/>
      <c r="BL234" s="85"/>
      <c r="BM234" s="90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</row>
    <row r="235" spans="1:109" s="165" customFormat="1" ht="15" customHeight="1" x14ac:dyDescent="0.2">
      <c r="A235" s="148">
        <f>Input!A235</f>
        <v>10815</v>
      </c>
      <c r="B235" s="148" t="str">
        <f>Input!B235</f>
        <v>Hu1-13</v>
      </c>
      <c r="C235" s="148">
        <f>Input!O235</f>
        <v>1.9809160215560937</v>
      </c>
      <c r="D235" s="148">
        <f>C235*Input!P235/100</f>
        <v>6.2669197167529098E-2</v>
      </c>
      <c r="E235" s="149">
        <f>Input!M235</f>
        <v>2.7323754782387604</v>
      </c>
      <c r="F235" s="150">
        <f>E235*Input!N235/100</f>
        <v>1.2545463125698977E-3</v>
      </c>
      <c r="G235" s="151">
        <f t="shared" si="753"/>
        <v>376.73993093956028</v>
      </c>
      <c r="H235" s="150">
        <f>G235*Input!L235/100</f>
        <v>5.9447037619297947E-2</v>
      </c>
      <c r="I235" s="148">
        <v>0</v>
      </c>
      <c r="J235" s="152">
        <f>(((C235*$G$4*0.000000001*Input!G235*(234/233))-(I235*0.000000000000001))/Input!F235)*1000000000000</f>
        <v>715.18154831678146</v>
      </c>
      <c r="K235" s="148">
        <f>J235*Input!P235/100</f>
        <v>22.625822081460683</v>
      </c>
      <c r="L235" s="153">
        <f t="shared" si="754"/>
        <v>9.8904409541155509</v>
      </c>
      <c r="M235" s="154">
        <f>L235*Input!P235/100</f>
        <v>0.31289867287779943</v>
      </c>
      <c r="N235" s="148">
        <v>0</v>
      </c>
      <c r="O235" s="152">
        <f>(((G235*$D$4*0.000000001*Input!G235*(238/236))-(N235*0.000000001))/Input!F235)*1000000</f>
        <v>13.701526202342697</v>
      </c>
      <c r="P235" s="148">
        <f>O235*Input!N235/100</f>
        <v>6.2909359678519402E-3</v>
      </c>
      <c r="Q235" s="155">
        <f t="shared" si="755"/>
        <v>10.222697461946449</v>
      </c>
      <c r="R235" s="156">
        <f>Q235*Input!N235/100</f>
        <v>4.6936621659586968E-3</v>
      </c>
      <c r="S235" s="154">
        <f>Input!S235*$G$6/0.000000000155125</f>
        <v>0.99455825987706981</v>
      </c>
      <c r="T235" s="148">
        <f>S235*Input!T235/100</f>
        <v>1.5371849844294607E-3</v>
      </c>
      <c r="U235" s="154">
        <f>S235</f>
        <v>0.99455825987706981</v>
      </c>
      <c r="V235" s="148">
        <f>U235*Input!T235/100</f>
        <v>1.5371849844294607E-3</v>
      </c>
      <c r="W235" s="157">
        <v>0</v>
      </c>
      <c r="X235" s="152">
        <f>((($L$4*0.000000001*Input!G235/Input!W235*(232/229))-(W235*0.000000001))/Input!F235)*1000000000</f>
        <v>0.85789031714062214</v>
      </c>
      <c r="Y235" s="152">
        <f>X235*Input!X235/100</f>
        <v>1.722315989264776E-2</v>
      </c>
      <c r="Z235" s="152">
        <f t="shared" si="756"/>
        <v>2.0947226868574115E-4</v>
      </c>
      <c r="AA235" s="152">
        <f>Z235*Input!X235/100</f>
        <v>4.2054028406277248E-6</v>
      </c>
      <c r="AB235" s="153">
        <v>0</v>
      </c>
      <c r="AC235" s="153">
        <v>0.9</v>
      </c>
      <c r="AD235" s="152">
        <f>(((Input!G235*$L$4*0.000000001*Input!U235*(230/229))-((AB235*0.000000000000001)+(Input!G235*AC235*0.000000000000001)))/Input!F235)*1000000000000</f>
        <v>223.96715267231002</v>
      </c>
      <c r="AE235" s="152">
        <f>AD235*Input!V235/100</f>
        <v>1.2085137564392427</v>
      </c>
      <c r="AF235" s="152">
        <f t="shared" si="757"/>
        <v>10.210331845928881</v>
      </c>
      <c r="AG235" s="152">
        <f>AF235*Input!V235/100</f>
        <v>5.5094358018064414E-2</v>
      </c>
      <c r="AH235" s="148">
        <f t="shared" si="758"/>
        <v>48743.119602370076</v>
      </c>
      <c r="AI235" s="157">
        <f t="shared" si="759"/>
        <v>1013.3050591695089</v>
      </c>
      <c r="AJ235" s="154">
        <f t="shared" si="760"/>
        <v>-5.4417401229301943</v>
      </c>
      <c r="AK235" s="157">
        <f t="shared" si="761"/>
        <v>1.5371849844294607</v>
      </c>
      <c r="AL235" s="157">
        <f t="shared" si="762"/>
        <v>0.99879037640861434</v>
      </c>
      <c r="AM235" s="157">
        <f t="shared" si="763"/>
        <v>5.4088902708572814E-3</v>
      </c>
      <c r="AN235" s="148">
        <f>AF235/Q235</f>
        <v>0.99879037640861434</v>
      </c>
      <c r="AO235" s="152">
        <f t="shared" si="764"/>
        <v>5.4088902708572814E-3</v>
      </c>
      <c r="AP235" s="148" t="str">
        <f t="shared" si="765"/>
        <v>Out of range</v>
      </c>
      <c r="AQ235" s="148" t="e">
        <f t="shared" si="766"/>
        <v>#VALUE!</v>
      </c>
      <c r="AR235" s="148" t="e">
        <f t="shared" si="767"/>
        <v>#VALUE!</v>
      </c>
      <c r="AS235" s="156">
        <f t="shared" si="768"/>
        <v>2.0490899732237273E-5</v>
      </c>
      <c r="AT235" s="156">
        <f t="shared" si="769"/>
        <v>4.1148654729602955E-7</v>
      </c>
      <c r="AU235" s="148">
        <v>0.75</v>
      </c>
      <c r="AV235" s="148">
        <f t="shared" si="770"/>
        <v>0.375</v>
      </c>
      <c r="AW235" s="148" t="str">
        <f t="shared" si="771"/>
        <v>Out of range</v>
      </c>
      <c r="AX235" s="158">
        <f t="shared" si="772"/>
        <v>186.88988505840001</v>
      </c>
      <c r="AY235" s="158" t="e">
        <f t="shared" si="773"/>
        <v>#VALUE!</v>
      </c>
      <c r="AZ235" s="148" t="str">
        <f>Input!B235</f>
        <v>Hu1-13</v>
      </c>
      <c r="BA235" s="159">
        <f>Input!E235</f>
        <v>0</v>
      </c>
      <c r="BB235" s="148" t="e">
        <f t="shared" si="774"/>
        <v>#VALUE!</v>
      </c>
      <c r="BC235" s="154" t="e">
        <f t="shared" si="775"/>
        <v>#VALUE!</v>
      </c>
      <c r="BD235" s="148" t="e">
        <f t="shared" si="776"/>
        <v>#VALUE!</v>
      </c>
      <c r="BE235" s="160" t="e">
        <f t="shared" si="777"/>
        <v>#VALUE!</v>
      </c>
      <c r="BF235" s="161" t="e">
        <f t="shared" si="778"/>
        <v>#VALUE!</v>
      </c>
      <c r="BG235" s="162"/>
      <c r="BH235" s="162"/>
      <c r="BI235" s="162"/>
      <c r="BJ235" s="162"/>
      <c r="BK235" s="162"/>
      <c r="BL235" s="162"/>
      <c r="BM235" s="166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2"/>
      <c r="DC235" s="162"/>
      <c r="DD235" s="162"/>
      <c r="DE235" s="162"/>
    </row>
    <row r="236" spans="1:109" s="76" customFormat="1" ht="15" customHeight="1" x14ac:dyDescent="0.2">
      <c r="A236" s="58"/>
      <c r="B236" s="58"/>
      <c r="C236" s="58"/>
      <c r="D236" s="58"/>
      <c r="E236" s="60"/>
      <c r="F236" s="61"/>
      <c r="G236" s="59"/>
      <c r="H236" s="61"/>
      <c r="I236" s="58"/>
      <c r="J236" s="63"/>
      <c r="K236" s="58"/>
      <c r="L236" s="64"/>
      <c r="M236" s="65"/>
      <c r="N236" s="58"/>
      <c r="O236" s="63"/>
      <c r="P236" s="58"/>
      <c r="Q236" s="66"/>
      <c r="R236" s="67"/>
      <c r="S236" s="65"/>
      <c r="T236" s="58"/>
      <c r="U236" s="58"/>
      <c r="V236" s="58"/>
      <c r="W236" s="68"/>
      <c r="X236" s="63"/>
      <c r="Y236" s="63"/>
      <c r="Z236" s="63"/>
      <c r="AA236" s="63"/>
      <c r="AB236" s="64"/>
      <c r="AC236" s="64"/>
      <c r="AD236" s="63"/>
      <c r="AE236" s="63"/>
      <c r="AF236" s="63"/>
      <c r="AG236" s="63"/>
      <c r="AH236" s="58"/>
      <c r="AI236" s="68"/>
      <c r="AJ236" s="65"/>
      <c r="AK236" s="68"/>
      <c r="AL236" s="68"/>
      <c r="AM236" s="68"/>
      <c r="AN236" s="58"/>
      <c r="AO236" s="63"/>
      <c r="AP236" s="58"/>
      <c r="AQ236" s="58"/>
      <c r="AR236" s="58"/>
      <c r="AS236" s="67"/>
      <c r="AT236" s="67"/>
      <c r="AU236" s="58"/>
      <c r="AV236" s="58"/>
      <c r="AW236" s="58"/>
      <c r="AX236" s="57"/>
      <c r="AY236" s="57"/>
      <c r="AZ236" s="58"/>
      <c r="BA236" s="69"/>
      <c r="BB236" s="58"/>
      <c r="BC236" s="65"/>
      <c r="BD236" s="58"/>
      <c r="BE236" s="62"/>
      <c r="BF236" s="74"/>
      <c r="BG236" s="75"/>
      <c r="BH236" s="75"/>
      <c r="BI236" s="75"/>
      <c r="BJ236" s="75"/>
      <c r="BK236" s="75"/>
      <c r="BL236" s="75"/>
      <c r="BM236" s="103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</row>
    <row r="237" spans="1:109" s="165" customFormat="1" ht="15" customHeight="1" x14ac:dyDescent="0.2">
      <c r="A237" s="148">
        <f>Input!A237</f>
        <v>10368</v>
      </c>
      <c r="B237" s="148" t="str">
        <f>Input!B237</f>
        <v>Hu1-13</v>
      </c>
      <c r="C237" s="148">
        <f>Input!O237</f>
        <v>2.3349530828723117</v>
      </c>
      <c r="D237" s="148">
        <f>C237*Input!P237/100</f>
        <v>0.10701009659646031</v>
      </c>
      <c r="E237" s="149">
        <f>Input!M237</f>
        <v>3.0139941650138109</v>
      </c>
      <c r="F237" s="150">
        <f>E237*Input!N237/100</f>
        <v>1.2054717090405067E-3</v>
      </c>
      <c r="G237" s="151">
        <f t="shared" ref="G237:G245" si="779">E237*137.88</f>
        <v>415.56951547210423</v>
      </c>
      <c r="H237" s="150">
        <f>G237*Input!L237/100</f>
        <v>5.9713853389957737E-2</v>
      </c>
      <c r="I237" s="148">
        <v>0</v>
      </c>
      <c r="J237" s="152">
        <f>(((C237*$G$4*0.000000001*Input!G237*(234/233))-(I237*0.000000000000001))/Input!F237)*1000000000000</f>
        <v>764.88121401678859</v>
      </c>
      <c r="K237" s="148">
        <f>J237*Input!P237/100</f>
        <v>35.054242929826955</v>
      </c>
      <c r="L237" s="153">
        <f t="shared" ref="L237:L245" si="780">(J237/234)*602200000000*0.0000028263/(365.2425*24*60)</f>
        <v>10.577751204501759</v>
      </c>
      <c r="M237" s="154">
        <f>L237*Input!P237/100</f>
        <v>0.48477469910214793</v>
      </c>
      <c r="N237" s="148">
        <v>0</v>
      </c>
      <c r="O237" s="152">
        <f>(((G237*$D$4*0.000000001*Input!G237*(238/236))-(N237*0.000000001))/Input!F237)*1000000</f>
        <v>13.713129366485061</v>
      </c>
      <c r="P237" s="148">
        <f>O237*Input!N237/100</f>
        <v>5.4846786651408666E-3</v>
      </c>
      <c r="Q237" s="155">
        <f t="shared" ref="Q237:Q245" si="781">(O237/238.05)*602200000000000000*0.00000000015512/(365.2425*24*60)</f>
        <v>10.231354573196466</v>
      </c>
      <c r="R237" s="156">
        <f>Q237*Input!N237/100</f>
        <v>4.0921142536764106E-3</v>
      </c>
      <c r="S237" s="154">
        <f>Input!S237*$G$6/0.000000000155125</f>
        <v>1.0035415667409584</v>
      </c>
      <c r="T237" s="148">
        <f>S237*Input!T237/100</f>
        <v>1.4739360160256438E-3</v>
      </c>
      <c r="U237" s="154">
        <f>S237</f>
        <v>1.0035415667409584</v>
      </c>
      <c r="V237" s="148">
        <f>U237*Input!T237/100</f>
        <v>1.4739360160256438E-3</v>
      </c>
      <c r="W237" s="157">
        <v>0</v>
      </c>
      <c r="X237" s="152">
        <f>((($L$4*0.000000001*Input!G237/Input!W237*(232/229))-(W237*0.000000001))/Input!F237)*1000000000</f>
        <v>0.88413055393163675</v>
      </c>
      <c r="Y237" s="152">
        <f>X237*Input!X237/100</f>
        <v>1.415204634626213E-2</v>
      </c>
      <c r="Z237" s="152">
        <f t="shared" ref="Z237:Z245" si="782">(X237/232)*6.022E+23*0.000000001*0.000000000049475/(365.2425*24*60)</f>
        <v>2.1587938369991368E-4</v>
      </c>
      <c r="AA237" s="152">
        <f>Z237*Input!X237/100</f>
        <v>3.4555247861730553E-6</v>
      </c>
      <c r="AB237" s="153">
        <v>0</v>
      </c>
      <c r="AC237" s="153">
        <v>0.9</v>
      </c>
      <c r="AD237" s="152">
        <f>(((Input!G237*$L$4*0.000000001*Input!U237*(230/229))-((AB237*0.000000000000001)+(Input!G237*AC237*0.000000000000001)))/Input!F237)*1000000000000</f>
        <v>224.9709671977235</v>
      </c>
      <c r="AE237" s="152">
        <f>AD237*Input!V237/100</f>
        <v>0.99674134462609099</v>
      </c>
      <c r="AF237" s="152">
        <f t="shared" ref="AF237:AF245" si="783">(AD237/230)*602200000000*$D$6/(365.2425*24*60)</f>
        <v>10.256094268203503</v>
      </c>
      <c r="AG237" s="152">
        <f>AF237*Input!V237/100</f>
        <v>4.5439966404716377E-2</v>
      </c>
      <c r="AH237" s="148">
        <f t="shared" ref="AH237:AH245" si="784">AF237/Z237</f>
        <v>47508.447043095781</v>
      </c>
      <c r="AI237" s="157">
        <f t="shared" ref="AI237:AI245" si="785">AH237*SQRT((AG237/AF237)^2+(AA237/Z237)^2)</f>
        <v>789.04836413894918</v>
      </c>
      <c r="AJ237" s="154">
        <f t="shared" ref="AJ237:AJ245" si="786">(U237-1)*1000</f>
        <v>3.5415667409584017</v>
      </c>
      <c r="AK237" s="157">
        <f t="shared" ref="AK237:AK245" si="787">V237*1000</f>
        <v>1.4739360160256438</v>
      </c>
      <c r="AL237" s="157">
        <f t="shared" ref="AL237:AL245" si="788">AF237/Q237</f>
        <v>1.0024180273325536</v>
      </c>
      <c r="AM237" s="157">
        <f t="shared" ref="AM237:AM245" si="789">AL237*SQRT((R237/Q237)^2+(AG237/AF237)^2)</f>
        <v>4.4593060526057554E-3</v>
      </c>
      <c r="AN237" s="148">
        <f>AF237/Q237</f>
        <v>1.0024180273325536</v>
      </c>
      <c r="AO237" s="152">
        <f t="shared" ref="AO237:AO245" si="790">AN237*SQRT((R237/Q237)^2+(AG237/AF237)^2)</f>
        <v>4.4593060526057554E-3</v>
      </c>
      <c r="AP237" s="148">
        <f t="shared" ref="AP237:AP245" si="791">ThU_Alter_Kombi(AN237,U237)</f>
        <v>649.11689999999999</v>
      </c>
      <c r="AQ237" s="148" t="e">
        <f t="shared" ref="AQ237:AQ245" si="792">Montealter(AN237,AO237,U237,V237)</f>
        <v>#VALUE!</v>
      </c>
      <c r="AR237" s="148" t="e">
        <f t="shared" ref="AR237:AR245" si="793">(AQ237/AP237)*100</f>
        <v>#VALUE!</v>
      </c>
      <c r="AS237" s="156">
        <f t="shared" ref="AS237:AS245" si="794">Z237/Q237</f>
        <v>2.1099785190268208E-5</v>
      </c>
      <c r="AT237" s="156">
        <f t="shared" ref="AT237:AT245" si="795">AS237*SQRT((Y237/X237)^2+(P237/O237)^2)</f>
        <v>3.378441544782447E-7</v>
      </c>
      <c r="AU237" s="148">
        <v>0.75</v>
      </c>
      <c r="AV237" s="148">
        <f t="shared" ref="AV237:AV245" si="796">AU237/2</f>
        <v>0.375</v>
      </c>
      <c r="AW237" s="148">
        <f t="shared" ref="AW237:AW245" si="797">marincorr_age(AN237,U237,AS237,AU237)</f>
        <v>649.11519999999996</v>
      </c>
      <c r="AX237" s="158">
        <f t="shared" ref="AX237:AX245" si="798">marincorr_age_error(AN237, AO237, U237, V237, AS237, AT237, AU237, AV237)</f>
        <v>300.9875984226</v>
      </c>
      <c r="AY237" s="158">
        <f t="shared" ref="AY237:AY245" si="799">SQRT(((AU237*EXP(-0.0000091577*AW237*1000))/(0.0000091577*(EXP(-0.0000091577*AW237*1000)+(AJ237/1000)*EXP(-(0.0000091577-0.0000028263)*AW237*1000)-AS237*AU237*EXP(-0.0000091577*AW237*1000))))^2*AT237^2+((AS237*EXP(-0.0000091577*AW237*1000))/(0.0000091577*(EXP(-0.0000091577*AW237*1000)+(AJ237/1000)*EXP(-(0.0000091577-0.0000028263)*AW237*1000)-AS237*AU237*EXP(-0.0000091577*AW237*1000))))^2*AV237^2+((0.0000091577/(0.0000091577-0.0000028263))*(EXP(-(0.0000091577-0.0000028263)*AW237*1000)-1)/(0.0000091577*(EXP(-0.0000091577*AW237*1000)+(AJ237/1000)*EXP(-(0.0000091577-0.0000028263)*AW237*1000)-AS237*AU237*EXP(-0.0000091577*AW237*1000))))^2*T237^2+(1/(0.0000091577*(EXP(-0.0000091577*AW237*1000)+(AJ237/1000)*EXP(-(0.0000091577-0.0000028263)*AW237*1000)-AS237*AU237*EXP(-0.0000091577*AW237*1000))))^2*AO237^2)/1000</f>
        <v>200.89092965851785</v>
      </c>
      <c r="AZ237" s="148" t="str">
        <f>Input!B237</f>
        <v>Hu1-13</v>
      </c>
      <c r="BA237" s="159">
        <f>Input!E237</f>
        <v>0</v>
      </c>
      <c r="BB237" s="148">
        <f t="shared" ref="BB237:BB245" si="800">((U237-1)*EXP(0.0000028263*AW237*1000))*1000</f>
        <v>22.179390485661393</v>
      </c>
      <c r="BC237" s="154">
        <f t="shared" ref="BC237:BC245" si="801">SQRT((EXP(0.0000028263*AW237*1000)*V237)^2+((U237-1)*0.0000028263*EXP(0.0000028263*AW237*1000)*AY237*1000)^2)*1000</f>
        <v>15.613712461661155</v>
      </c>
      <c r="BD237" s="148">
        <f t="shared" ref="BD237:BD245" si="802">AW237*1000-58</f>
        <v>649057.19999999995</v>
      </c>
      <c r="BE237" s="160">
        <f t="shared" ref="BE237:BE245" si="803">AY237/2*1000</f>
        <v>100445.46482925893</v>
      </c>
      <c r="BF237" s="161">
        <f t="shared" ref="BF237:BF245" si="804">AY237/AW237*100</f>
        <v>30.9484248186636</v>
      </c>
      <c r="BG237" s="162"/>
      <c r="BH237" s="162"/>
      <c r="BI237" s="162"/>
      <c r="BJ237" s="162"/>
      <c r="BK237" s="162"/>
      <c r="BL237" s="162"/>
      <c r="BM237" s="166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2"/>
      <c r="DC237" s="162"/>
      <c r="DD237" s="162"/>
      <c r="DE237" s="162"/>
    </row>
    <row r="238" spans="1:109" ht="15" customHeight="1" x14ac:dyDescent="0.2">
      <c r="A238" s="9">
        <f>Input!A238</f>
        <v>10823</v>
      </c>
      <c r="B238" s="9" t="str">
        <f>Input!B238</f>
        <v>GH17-05-6,0</v>
      </c>
      <c r="C238" s="9">
        <f>Input!O238</f>
        <v>0.18659507546813253</v>
      </c>
      <c r="D238" s="9">
        <f>C238*Input!P238/100</f>
        <v>5.9853761689284291E-4</v>
      </c>
      <c r="E238" s="11">
        <f>Input!M238</f>
        <v>0.23373568969932962</v>
      </c>
      <c r="F238" s="12">
        <f>E238*Input!N238/100</f>
        <v>1.8111633698325371E-4</v>
      </c>
      <c r="G238" s="13">
        <f t="shared" si="779"/>
        <v>32.227476895743564</v>
      </c>
      <c r="H238" s="12">
        <f>G238*Input!L238/100</f>
        <v>9.1732938025590356E-3</v>
      </c>
      <c r="I238" s="9">
        <v>0.3</v>
      </c>
      <c r="J238" s="21">
        <f>(((C238*$G$4*0.000000001*Input!G238*(234/233))-(I238*0.000000000000001))/Input!F238)*1000000000000</f>
        <v>8.9929551613268366</v>
      </c>
      <c r="K238" s="9">
        <f>J238*Input!P238/100</f>
        <v>2.8846538085642148E-2</v>
      </c>
      <c r="L238" s="14">
        <f t="shared" si="780"/>
        <v>0.1243660329820407</v>
      </c>
      <c r="M238" s="22">
        <f>L238*Input!P238/100</f>
        <v>3.9892665343250241E-4</v>
      </c>
      <c r="N238" s="9">
        <v>5.0000000000000001E-3</v>
      </c>
      <c r="O238" s="21">
        <f>(((G238*$D$4*0.000000001*Input!G238*(238/236))-(N238*0.000000001))/Input!F238)*1000000</f>
        <v>0.15646360387721653</v>
      </c>
      <c r="P238" s="9">
        <f>O238*Input!N238/100</f>
        <v>1.2123999908569183E-4</v>
      </c>
      <c r="Q238" s="23">
        <f t="shared" si="781"/>
        <v>0.11673736652557259</v>
      </c>
      <c r="R238" s="24">
        <f>Q238*Input!N238/100</f>
        <v>9.0457063880064573E-5</v>
      </c>
      <c r="S238" s="65">
        <f>Input!S238*$G$6/0.000000000155125</f>
        <v>1.058637217044601</v>
      </c>
      <c r="T238" s="9">
        <f>S238*Input!T238/100</f>
        <v>1.38338314425767E-3</v>
      </c>
      <c r="U238" s="9">
        <f>S238*1/((U237+U239)/2)</f>
        <v>1.0560381389153883</v>
      </c>
      <c r="V238" s="9">
        <f>U238*Input!T238/100</f>
        <v>1.379986776912302E-3</v>
      </c>
      <c r="W238" s="3">
        <v>3.0000000000000001E-3</v>
      </c>
      <c r="X238" s="21">
        <f>((($L$4*0.000000001*Input!G238/Input!W238*(232/229))-(W238*0.000000001))/Input!F238)*1000000000</f>
        <v>6.7400421307622445</v>
      </c>
      <c r="Y238" s="21">
        <f>X238*Input!X238/100</f>
        <v>2.1511363498808792E-2</v>
      </c>
      <c r="Z238" s="21">
        <f t="shared" si="782"/>
        <v>1.645725435943834E-3</v>
      </c>
      <c r="AA238" s="21">
        <f>Z238*Input!X238/100</f>
        <v>5.2524594631606137E-6</v>
      </c>
      <c r="AB238" s="14">
        <v>0.05</v>
      </c>
      <c r="AC238" s="14">
        <v>0.9</v>
      </c>
      <c r="AD238" s="21">
        <f>(((Input!G238*$L$4*0.000000001*Input!U238*(230/229))-((AB238*0.000000000000001)+(Input!G238*AC238*0.000000000000001)))/Input!F238)*1000000000000</f>
        <v>8.6472571264366041E-2</v>
      </c>
      <c r="AE238" s="21">
        <f>AD238*Input!V238/100</f>
        <v>2.0687421069593365E-3</v>
      </c>
      <c r="AF238" s="191">
        <f t="shared" si="783"/>
        <v>3.9421568638313515E-3</v>
      </c>
      <c r="AG238" s="21">
        <f>AF238*Input!V238/100</f>
        <v>9.4310898556654237E-5</v>
      </c>
      <c r="AH238" s="9">
        <f t="shared" si="784"/>
        <v>2.3953915870362055</v>
      </c>
      <c r="AI238" s="3">
        <f t="shared" si="785"/>
        <v>5.7814284244848635E-2</v>
      </c>
      <c r="AJ238" s="22">
        <f t="shared" si="786"/>
        <v>56.038138915388338</v>
      </c>
      <c r="AK238" s="3">
        <f t="shared" si="787"/>
        <v>1.379986776912302</v>
      </c>
      <c r="AL238" s="3">
        <f t="shared" si="788"/>
        <v>3.3769451728789673E-2</v>
      </c>
      <c r="AM238" s="3">
        <f t="shared" si="789"/>
        <v>8.0831321030085394E-4</v>
      </c>
      <c r="AN238" s="9">
        <f>AL238*1/((AN237+AN239)/2)</f>
        <v>3.3681398592197959E-2</v>
      </c>
      <c r="AO238" s="21">
        <f t="shared" si="790"/>
        <v>8.0620555057077815E-4</v>
      </c>
      <c r="AP238" s="58">
        <f t="shared" si="791"/>
        <v>3.5386000000000002</v>
      </c>
      <c r="AQ238" s="58">
        <f t="shared" si="792"/>
        <v>8.5400000000000004E-2</v>
      </c>
      <c r="AR238" s="58">
        <f t="shared" si="793"/>
        <v>2.4133838241112304</v>
      </c>
      <c r="AS238" s="67">
        <f t="shared" si="794"/>
        <v>1.4097674848466963E-2</v>
      </c>
      <c r="AT238" s="67">
        <f t="shared" si="795"/>
        <v>4.6300931672252138E-5</v>
      </c>
      <c r="AU238" s="58">
        <v>1.92</v>
      </c>
      <c r="AV238" s="58">
        <f t="shared" si="796"/>
        <v>0.96</v>
      </c>
      <c r="AW238" s="58">
        <f t="shared" si="797"/>
        <v>0.70409999999999995</v>
      </c>
      <c r="AX238" s="57">
        <f t="shared" si="798"/>
        <v>1.1045127396000001</v>
      </c>
      <c r="AY238" s="47">
        <f t="shared" si="799"/>
        <v>1.4387019328526289</v>
      </c>
      <c r="AZ238" s="9" t="str">
        <f>Input!B238</f>
        <v>GH17-05-6,0</v>
      </c>
      <c r="BA238" s="48">
        <f>Input!E238</f>
        <v>6</v>
      </c>
      <c r="BB238" s="58">
        <f t="shared" si="800"/>
        <v>56.149765721940909</v>
      </c>
      <c r="BC238" s="22">
        <f t="shared" si="801"/>
        <v>1.4014586425006235</v>
      </c>
      <c r="BD238" s="9">
        <f t="shared" si="802"/>
        <v>646.09999999999991</v>
      </c>
      <c r="BE238" s="49">
        <f t="shared" si="803"/>
        <v>719.35096642631447</v>
      </c>
      <c r="BF238" s="89">
        <f t="shared" si="804"/>
        <v>204.33204556918466</v>
      </c>
      <c r="BG238" s="85"/>
      <c r="BH238" s="85"/>
      <c r="BI238" s="85"/>
      <c r="BJ238" s="85"/>
      <c r="BK238" s="85"/>
      <c r="BL238" s="85"/>
      <c r="BM238" s="90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</row>
    <row r="239" spans="1:109" s="165" customFormat="1" ht="15" customHeight="1" x14ac:dyDescent="0.2">
      <c r="A239" s="148">
        <f>Input!A239</f>
        <v>10368</v>
      </c>
      <c r="B239" s="148" t="str">
        <f>Input!B239</f>
        <v>Hu1-13</v>
      </c>
      <c r="C239" s="148">
        <f>Input!O239</f>
        <v>2.2664600235177588</v>
      </c>
      <c r="D239" s="148">
        <f>C239*Input!P239/100</f>
        <v>9.9517397516451347E-2</v>
      </c>
      <c r="E239" s="149">
        <f>Input!M239</f>
        <v>3.0134068257116069</v>
      </c>
      <c r="F239" s="150">
        <f>E239*Input!N239/100</f>
        <v>1.4205686558670528E-3</v>
      </c>
      <c r="G239" s="151">
        <f t="shared" si="779"/>
        <v>415.48853312911632</v>
      </c>
      <c r="H239" s="150">
        <f>G239*Input!L239/100</f>
        <v>7.0962028313201156E-2</v>
      </c>
      <c r="I239" s="148">
        <v>0</v>
      </c>
      <c r="J239" s="152">
        <f>(((C239*$G$4*0.000000001*Input!G239*(234/233))-(I239*0.000000000000001))/Input!F239)*1000000000000</f>
        <v>742.44433732957532</v>
      </c>
      <c r="K239" s="148">
        <f>J239*Input!P239/100</f>
        <v>32.599793283442715</v>
      </c>
      <c r="L239" s="153">
        <f t="shared" si="780"/>
        <v>10.267465509083673</v>
      </c>
      <c r="M239" s="154">
        <f>L239*Input!P239/100</f>
        <v>0.45083144461026814</v>
      </c>
      <c r="N239" s="148">
        <v>0</v>
      </c>
      <c r="O239" s="152">
        <f>(((G239*$D$4*0.000000001*Input!G239*(238/236))-(N239*0.000000001))/Input!F239)*1000000</f>
        <v>13.710457078686149</v>
      </c>
      <c r="P239" s="148">
        <f>O239*Input!N239/100</f>
        <v>6.4633309440363237E-3</v>
      </c>
      <c r="Q239" s="155">
        <f t="shared" si="781"/>
        <v>10.229360781461436</v>
      </c>
      <c r="R239" s="156">
        <f>Q239*Input!N239/100</f>
        <v>4.8222859162961656E-3</v>
      </c>
      <c r="S239" s="154">
        <f>Input!S239*$G$6/0.000000000155125</f>
        <v>1.0013807519394673</v>
      </c>
      <c r="T239" s="148">
        <f>S239*Input!T239/100</f>
        <v>1.5823085271001963E-3</v>
      </c>
      <c r="U239" s="154">
        <f>S239</f>
        <v>1.0013807519394673</v>
      </c>
      <c r="V239" s="148">
        <f>U239*Input!T239/100</f>
        <v>1.5823085271001963E-3</v>
      </c>
      <c r="W239" s="157">
        <v>0</v>
      </c>
      <c r="X239" s="152">
        <f>((($L$4*0.000000001*Input!G239/Input!W239*(232/229))-(W239*0.000000001))/Input!F239)*1000000000</f>
        <v>0.89897311329823881</v>
      </c>
      <c r="Y239" s="152">
        <f>X239*Input!X239/100</f>
        <v>1.7280596505430977E-2</v>
      </c>
      <c r="Z239" s="152">
        <f t="shared" si="782"/>
        <v>2.1950351200804947E-4</v>
      </c>
      <c r="AA239" s="152">
        <f>Z239*Input!X239/100</f>
        <v>4.2194272180393108E-6</v>
      </c>
      <c r="AB239" s="153">
        <v>0</v>
      </c>
      <c r="AC239" s="153">
        <v>0.9</v>
      </c>
      <c r="AD239" s="152">
        <f>(((Input!G239*$L$4*0.000000001*Input!U239*(230/229))-((AB239*0.000000000000001)+(Input!G239*AC239*0.000000000000001)))/Input!F239)*1000000000000</f>
        <v>225.01520613325414</v>
      </c>
      <c r="AE239" s="152">
        <f>AD239*Input!V239/100</f>
        <v>1.3098451076261122</v>
      </c>
      <c r="AF239" s="152">
        <f t="shared" si="783"/>
        <v>10.25811105596407</v>
      </c>
      <c r="AG239" s="152">
        <f>AF239*Input!V239/100</f>
        <v>5.9713904722433486E-2</v>
      </c>
      <c r="AH239" s="148">
        <f t="shared" si="784"/>
        <v>46733.243409735936</v>
      </c>
      <c r="AI239" s="157">
        <f t="shared" si="785"/>
        <v>938.62163650888567</v>
      </c>
      <c r="AJ239" s="154">
        <f t="shared" si="786"/>
        <v>1.3807519394672951</v>
      </c>
      <c r="AK239" s="157">
        <f t="shared" si="787"/>
        <v>1.5823085271001964</v>
      </c>
      <c r="AL239" s="157">
        <f t="shared" si="788"/>
        <v>1.002810564131704</v>
      </c>
      <c r="AM239" s="157">
        <f t="shared" si="789"/>
        <v>5.8566119160138206E-3</v>
      </c>
      <c r="AN239" s="148">
        <f>AF239/Q239</f>
        <v>1.002810564131704</v>
      </c>
      <c r="AO239" s="152">
        <f t="shared" si="790"/>
        <v>5.8566119160138206E-3</v>
      </c>
      <c r="AP239" s="148" t="str">
        <f t="shared" si="791"/>
        <v>Out of range</v>
      </c>
      <c r="AQ239" s="148" t="e">
        <f t="shared" si="792"/>
        <v>#VALUE!</v>
      </c>
      <c r="AR239" s="148" t="e">
        <f t="shared" si="793"/>
        <v>#VALUE!</v>
      </c>
      <c r="AS239" s="156">
        <f t="shared" si="794"/>
        <v>2.1458184601901362E-5</v>
      </c>
      <c r="AT239" s="156">
        <f t="shared" si="795"/>
        <v>4.1260602318158657E-7</v>
      </c>
      <c r="AU239" s="148">
        <v>0.75</v>
      </c>
      <c r="AV239" s="148">
        <f t="shared" si="796"/>
        <v>0.375</v>
      </c>
      <c r="AW239" s="148" t="str">
        <f t="shared" si="797"/>
        <v>Out of range</v>
      </c>
      <c r="AX239" s="158">
        <f t="shared" si="798"/>
        <v>321.43170354889997</v>
      </c>
      <c r="AY239" s="158" t="e">
        <f t="shared" si="799"/>
        <v>#VALUE!</v>
      </c>
      <c r="AZ239" s="148" t="str">
        <f>Input!B239</f>
        <v>Hu1-13</v>
      </c>
      <c r="BA239" s="159">
        <f>Input!E239</f>
        <v>0</v>
      </c>
      <c r="BB239" s="148" t="e">
        <f t="shared" si="800"/>
        <v>#VALUE!</v>
      </c>
      <c r="BC239" s="154" t="e">
        <f t="shared" si="801"/>
        <v>#VALUE!</v>
      </c>
      <c r="BD239" s="148" t="e">
        <f t="shared" si="802"/>
        <v>#VALUE!</v>
      </c>
      <c r="BE239" s="160" t="e">
        <f t="shared" si="803"/>
        <v>#VALUE!</v>
      </c>
      <c r="BF239" s="161" t="e">
        <f t="shared" si="804"/>
        <v>#VALUE!</v>
      </c>
      <c r="BG239" s="162"/>
      <c r="BH239" s="162"/>
      <c r="BI239" s="162"/>
      <c r="BJ239" s="162"/>
      <c r="BK239" s="162"/>
      <c r="BL239" s="162"/>
      <c r="BM239" s="166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2"/>
      <c r="DC239" s="162"/>
      <c r="DD239" s="162"/>
      <c r="DE239" s="162"/>
    </row>
    <row r="240" spans="1:109" ht="15" customHeight="1" x14ac:dyDescent="0.2">
      <c r="A240" s="9">
        <f>Input!A240</f>
        <v>10829</v>
      </c>
      <c r="B240" s="9" t="str">
        <f>Input!B240</f>
        <v>GH17-05-49,1</v>
      </c>
      <c r="C240" s="9">
        <f>Input!O240</f>
        <v>0.24307336862252729</v>
      </c>
      <c r="D240" s="9">
        <f>C240*Input!P240/100</f>
        <v>1.4278131436847176E-3</v>
      </c>
      <c r="E240" s="11">
        <f>Input!M240</f>
        <v>0.29665912940428024</v>
      </c>
      <c r="F240" s="12">
        <f>E240*Input!N240/100</f>
        <v>3.0111596063534305E-4</v>
      </c>
      <c r="G240" s="13">
        <f t="shared" si="779"/>
        <v>40.90336076226216</v>
      </c>
      <c r="H240" s="12">
        <f>G240*Input!L240/100</f>
        <v>1.6174577704392526E-2</v>
      </c>
      <c r="I240" s="9">
        <v>0.3</v>
      </c>
      <c r="J240" s="21">
        <f>(((C240*$G$4*0.000000001*Input!G240*(234/233))-(I240*0.000000000000001))/Input!F240)*1000000000000</f>
        <v>6.5276898992503671</v>
      </c>
      <c r="K240" s="9">
        <f>J240*Input!P240/100</f>
        <v>3.834365520527807E-2</v>
      </c>
      <c r="L240" s="14">
        <f t="shared" si="780"/>
        <v>9.0273206386912205E-2</v>
      </c>
      <c r="M240" s="22">
        <f>L240*Input!P240/100</f>
        <v>5.3026487982711483E-4</v>
      </c>
      <c r="N240" s="9">
        <v>5.0000000000000001E-3</v>
      </c>
      <c r="O240" s="21">
        <f>(((G240*$D$4*0.000000001*Input!G240*(238/236))-(N240*0.000000001))/Input!F240)*1000000</f>
        <v>0.11065229805743669</v>
      </c>
      <c r="P240" s="9">
        <f>O240*Input!N240/100</f>
        <v>1.1231467271201605E-4</v>
      </c>
      <c r="Q240" s="23">
        <f t="shared" si="781"/>
        <v>8.2557588826629599E-2</v>
      </c>
      <c r="R240" s="24">
        <f>Q240*Input!N240/100</f>
        <v>8.3797885192976493E-5</v>
      </c>
      <c r="S240" s="65">
        <f>Input!S240*$G$6/0.000000000155125</f>
        <v>1.1006869858234964</v>
      </c>
      <c r="T240" s="9">
        <f>S240*Input!T240/100</f>
        <v>1.6440795360933679E-3</v>
      </c>
      <c r="U240" s="9">
        <f>S240*1/((U239+U241)/2)</f>
        <v>1.099817158347389</v>
      </c>
      <c r="V240" s="9">
        <f>U240*Input!T240/100</f>
        <v>1.6427802879221635E-3</v>
      </c>
      <c r="W240" s="3">
        <v>3.0000000000000001E-3</v>
      </c>
      <c r="X240" s="21">
        <f>((($L$4*0.000000001*Input!G240/Input!W240*(232/229))-(W240*0.000000001))/Input!F240)*1000000000</f>
        <v>31.479000354303871</v>
      </c>
      <c r="Y240" s="21">
        <f>X240*Input!X240/100</f>
        <v>7.3914135803929734E-2</v>
      </c>
      <c r="Z240" s="21">
        <f t="shared" si="782"/>
        <v>7.6862711799257008E-3</v>
      </c>
      <c r="AA240" s="21">
        <f>Z240*Input!X240/100</f>
        <v>1.8047717062946203E-5</v>
      </c>
      <c r="AB240" s="14">
        <v>0.05</v>
      </c>
      <c r="AC240" s="14">
        <v>0.9</v>
      </c>
      <c r="AD240" s="21">
        <f>(((Input!G240*$L$4*0.000000001*Input!U240*(230/229))-((AB240*0.000000000000001)+(Input!G240*AC240*0.000000000000001)))/Input!F240)*1000000000000</f>
        <v>0.99152877277299678</v>
      </c>
      <c r="AE240" s="21">
        <f>AD240*Input!V240/100</f>
        <v>4.8922122653200341E-3</v>
      </c>
      <c r="AF240" s="191">
        <f t="shared" si="783"/>
        <v>4.5202332949293066E-2</v>
      </c>
      <c r="AG240" s="21">
        <f>AF240*Input!V240/100</f>
        <v>2.2302873476596496E-4</v>
      </c>
      <c r="AH240" s="9">
        <f t="shared" si="784"/>
        <v>5.8809183141167827</v>
      </c>
      <c r="AI240" s="3">
        <f t="shared" si="785"/>
        <v>3.2134667856345479E-2</v>
      </c>
      <c r="AJ240" s="22">
        <f t="shared" si="786"/>
        <v>99.817158347389025</v>
      </c>
      <c r="AK240" s="3">
        <f t="shared" si="787"/>
        <v>1.6427802879221636</v>
      </c>
      <c r="AL240" s="3">
        <f t="shared" si="788"/>
        <v>0.54752486829790625</v>
      </c>
      <c r="AM240" s="3">
        <f t="shared" si="789"/>
        <v>2.7580649421642674E-3</v>
      </c>
      <c r="AN240" s="9">
        <f>AL240*1/((AN239+AN241)/2)</f>
        <v>0.54687322595770604</v>
      </c>
      <c r="AO240" s="21">
        <f t="shared" si="790"/>
        <v>2.754782402872631E-3</v>
      </c>
      <c r="AP240" s="58">
        <f t="shared" si="791"/>
        <v>74.127399999999994</v>
      </c>
      <c r="AQ240" s="58">
        <f t="shared" si="792"/>
        <v>0.54779999999999995</v>
      </c>
      <c r="AR240" s="58">
        <f t="shared" si="793"/>
        <v>0.73899799534315247</v>
      </c>
      <c r="AS240" s="67">
        <f t="shared" si="794"/>
        <v>9.3101933924776073E-2</v>
      </c>
      <c r="AT240" s="67">
        <f t="shared" si="795"/>
        <v>2.3815889217033778E-4</v>
      </c>
      <c r="AU240" s="58">
        <v>1.92</v>
      </c>
      <c r="AV240" s="58">
        <f t="shared" si="796"/>
        <v>0.96</v>
      </c>
      <c r="AW240" s="58">
        <f t="shared" si="797"/>
        <v>55.135199999999998</v>
      </c>
      <c r="AX240" s="57">
        <f t="shared" si="798"/>
        <v>10.6989525541</v>
      </c>
      <c r="AY240" s="47">
        <f t="shared" si="799"/>
        <v>10.420723745079883</v>
      </c>
      <c r="AZ240" s="9" t="str">
        <f>Input!B240</f>
        <v>GH17-05-49,1</v>
      </c>
      <c r="BA240" s="48">
        <f>Input!E240</f>
        <v>49.1</v>
      </c>
      <c r="BB240" s="58">
        <f t="shared" si="800"/>
        <v>116.64891669522792</v>
      </c>
      <c r="BC240" s="22">
        <f t="shared" si="801"/>
        <v>3.9355622640429559</v>
      </c>
      <c r="BD240" s="9">
        <f t="shared" si="802"/>
        <v>55077.2</v>
      </c>
      <c r="BE240" s="49">
        <f t="shared" si="803"/>
        <v>5210.361872539941</v>
      </c>
      <c r="BF240" s="89">
        <f t="shared" si="804"/>
        <v>18.900310047084044</v>
      </c>
      <c r="BG240" s="85"/>
      <c r="BH240" s="85"/>
      <c r="BI240" s="85"/>
      <c r="BJ240" s="85"/>
      <c r="BK240" s="85"/>
      <c r="BL240" s="85"/>
      <c r="BM240" s="90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</row>
    <row r="241" spans="1:109" s="165" customFormat="1" ht="15" customHeight="1" x14ac:dyDescent="0.2">
      <c r="A241" s="148">
        <f>Input!A241</f>
        <v>10368</v>
      </c>
      <c r="B241" s="148" t="str">
        <f>Input!B241</f>
        <v>Hu1-13</v>
      </c>
      <c r="C241" s="148">
        <f>Input!O241</f>
        <v>2.1950174427118379</v>
      </c>
      <c r="D241" s="148">
        <f>C241*Input!P241/100</f>
        <v>9.5825109988307011E-2</v>
      </c>
      <c r="E241" s="149">
        <f>Input!M241</f>
        <v>3.0138402785362977</v>
      </c>
      <c r="F241" s="150">
        <f>E241*Input!N241/100</f>
        <v>1.2679299456042623E-3</v>
      </c>
      <c r="G241" s="151">
        <f t="shared" si="779"/>
        <v>415.54829760458472</v>
      </c>
      <c r="H241" s="150">
        <f>G241*Input!L241/100</f>
        <v>7.4111495621402665E-2</v>
      </c>
      <c r="I241" s="148">
        <v>0</v>
      </c>
      <c r="J241" s="152">
        <f>(((C241*$G$4*0.000000001*Input!G241*(234/233))-(I241*0.000000000000001))/Input!F241)*1000000000000</f>
        <v>719.04125983728386</v>
      </c>
      <c r="K241" s="148">
        <f>J241*Input!P241/100</f>
        <v>31.390278031191052</v>
      </c>
      <c r="L241" s="153">
        <f t="shared" si="780"/>
        <v>9.9438179588541296</v>
      </c>
      <c r="M241" s="154">
        <f>L241*Input!P241/100</f>
        <v>0.4341047278575052</v>
      </c>
      <c r="N241" s="148">
        <v>0</v>
      </c>
      <c r="O241" s="152">
        <f>(((G241*$D$4*0.000000001*Input!G241*(238/236))-(N241*0.000000001))/Input!F241)*1000000</f>
        <v>13.712429210791862</v>
      </c>
      <c r="P241" s="148">
        <f>O241*Input!N241/100</f>
        <v>5.7688523665844369E-3</v>
      </c>
      <c r="Q241" s="155">
        <f t="shared" si="781"/>
        <v>10.230832187608019</v>
      </c>
      <c r="R241" s="156">
        <f>Q241*Input!N241/100</f>
        <v>4.304136019251871E-3</v>
      </c>
      <c r="S241" s="154">
        <f>Input!S241*$G$6/0.000000000155125</f>
        <v>1.0002010154834273</v>
      </c>
      <c r="T241" s="148">
        <f>S241*Input!T241/100</f>
        <v>1.6944126015046698E-3</v>
      </c>
      <c r="U241" s="154">
        <f>S241</f>
        <v>1.0002010154834273</v>
      </c>
      <c r="V241" s="148">
        <f>U241*Input!T241/100</f>
        <v>1.6944126015046698E-3</v>
      </c>
      <c r="W241" s="157">
        <v>0</v>
      </c>
      <c r="X241" s="152">
        <f>((($L$4*0.000000001*Input!G241/Input!W241*(232/229))-(W241*0.000000001))/Input!F241)*1000000000</f>
        <v>0.90053826322641073</v>
      </c>
      <c r="Y241" s="152">
        <f>X241*Input!X241/100</f>
        <v>1.2105820449311402E-2</v>
      </c>
      <c r="Z241" s="152">
        <f t="shared" si="782"/>
        <v>2.1988567683697567E-4</v>
      </c>
      <c r="AA241" s="152">
        <f>Z241*Input!X241/100</f>
        <v>2.9558949706665515E-6</v>
      </c>
      <c r="AB241" s="153">
        <v>0</v>
      </c>
      <c r="AC241" s="153">
        <v>0.9</v>
      </c>
      <c r="AD241" s="152">
        <f>(((Input!G241*$L$4*0.000000001*Input!U241*(230/229))-((AB241*0.000000000000001)+(Input!G241*AC241*0.000000000000001)))/Input!F241)*1000000000000</f>
        <v>224.32091735490931</v>
      </c>
      <c r="AE241" s="152">
        <f>AD241*Input!V241/100</f>
        <v>1.1227386201741634</v>
      </c>
      <c r="AF241" s="152">
        <f t="shared" si="783"/>
        <v>10.226459455543106</v>
      </c>
      <c r="AG241" s="152">
        <f>AF241*Input!V241/100</f>
        <v>5.1183996186221971E-2</v>
      </c>
      <c r="AH241" s="148">
        <f t="shared" si="784"/>
        <v>46508.074571519515</v>
      </c>
      <c r="AI241" s="157">
        <f t="shared" si="785"/>
        <v>667.12972984546502</v>
      </c>
      <c r="AJ241" s="154">
        <f t="shared" si="786"/>
        <v>0.20101548342732478</v>
      </c>
      <c r="AK241" s="157">
        <f t="shared" si="787"/>
        <v>1.6944126015046699</v>
      </c>
      <c r="AL241" s="157">
        <f t="shared" si="788"/>
        <v>0.99957259272904408</v>
      </c>
      <c r="AM241" s="157">
        <f t="shared" si="789"/>
        <v>5.0205587213997382E-3</v>
      </c>
      <c r="AN241" s="148">
        <f>AF241/Q241</f>
        <v>0.99957259272904408</v>
      </c>
      <c r="AO241" s="152">
        <f t="shared" si="790"/>
        <v>5.0205587213997382E-3</v>
      </c>
      <c r="AP241" s="148">
        <f t="shared" si="791"/>
        <v>790.76310000000001</v>
      </c>
      <c r="AQ241" s="148" t="e">
        <f t="shared" si="792"/>
        <v>#VALUE!</v>
      </c>
      <c r="AR241" s="148" t="e">
        <f t="shared" si="793"/>
        <v>#VALUE!</v>
      </c>
      <c r="AS241" s="156">
        <f t="shared" si="794"/>
        <v>2.1492452696400369E-5</v>
      </c>
      <c r="AT241" s="156">
        <f t="shared" si="795"/>
        <v>2.8906173841989469E-7</v>
      </c>
      <c r="AU241" s="148">
        <v>0.75</v>
      </c>
      <c r="AV241" s="148">
        <f t="shared" si="796"/>
        <v>0.375</v>
      </c>
      <c r="AW241" s="148">
        <f t="shared" si="797"/>
        <v>790.76139999999998</v>
      </c>
      <c r="AX241" s="158">
        <f t="shared" si="798"/>
        <v>325.33699967080003</v>
      </c>
      <c r="AY241" s="158">
        <f t="shared" si="799"/>
        <v>849.13801165426435</v>
      </c>
      <c r="AZ241" s="148" t="str">
        <f>Input!B241</f>
        <v>Hu1-13</v>
      </c>
      <c r="BA241" s="159">
        <f>Input!E241</f>
        <v>0</v>
      </c>
      <c r="BB241" s="148">
        <f t="shared" si="800"/>
        <v>1.8786540750179423</v>
      </c>
      <c r="BC241" s="154">
        <f t="shared" si="801"/>
        <v>16.464996716954268</v>
      </c>
      <c r="BD241" s="148">
        <f t="shared" si="802"/>
        <v>790703.4</v>
      </c>
      <c r="BE241" s="160">
        <f t="shared" si="803"/>
        <v>424569.00582713215</v>
      </c>
      <c r="BF241" s="161">
        <f t="shared" si="804"/>
        <v>107.38232944277053</v>
      </c>
      <c r="BG241" s="162"/>
      <c r="BH241" s="162"/>
      <c r="BI241" s="162"/>
      <c r="BJ241" s="162"/>
      <c r="BK241" s="162"/>
      <c r="BL241" s="162"/>
      <c r="BM241" s="166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2"/>
      <c r="DC241" s="162"/>
      <c r="DD241" s="162"/>
      <c r="DE241" s="162"/>
    </row>
    <row r="242" spans="1:109" ht="15" customHeight="1" x14ac:dyDescent="0.2">
      <c r="A242" s="9">
        <f>Input!A242</f>
        <v>10828</v>
      </c>
      <c r="B242" s="9" t="str">
        <f>Input!B242</f>
        <v>GH17-05-46,65</v>
      </c>
      <c r="C242" s="9">
        <f>Input!O242</f>
        <v>0.22684496903094931</v>
      </c>
      <c r="D242" s="9">
        <f>C242*Input!P242/100</f>
        <v>9.1438554348341873E-4</v>
      </c>
      <c r="E242" s="11">
        <f>Input!M242</f>
        <v>0.28162958571349517</v>
      </c>
      <c r="F242" s="12">
        <f>E242*Input!N242/100</f>
        <v>2.4526099005471835E-4</v>
      </c>
      <c r="G242" s="13">
        <f t="shared" si="779"/>
        <v>38.83108727817671</v>
      </c>
      <c r="H242" s="12">
        <f>G242*Input!L242/100</f>
        <v>1.061521315180829E-2</v>
      </c>
      <c r="I242" s="9">
        <v>0.3</v>
      </c>
      <c r="J242" s="21">
        <f>(((C242*$G$4*0.000000001*Input!G242*(234/233))-(I242*0.000000000000001))/Input!F242)*1000000000000</f>
        <v>0.70674720726218532</v>
      </c>
      <c r="K242" s="9">
        <f>J242*Input!P242/100</f>
        <v>2.8488153472323776E-3</v>
      </c>
      <c r="L242" s="14">
        <f t="shared" si="780"/>
        <v>9.7738001481779708E-3</v>
      </c>
      <c r="M242" s="22">
        <f>L242*Input!P242/100</f>
        <v>3.9397045473689656E-5</v>
      </c>
      <c r="N242" s="9">
        <v>5.0000000000000001E-3</v>
      </c>
      <c r="O242" s="21">
        <f>(((G242*$D$4*0.000000001*Input!G242*(238/236))-(N242*0.000000001))/Input!F242)*1000000</f>
        <v>1.218823049404031E-2</v>
      </c>
      <c r="P242" s="9">
        <f>O242*Input!N242/100</f>
        <v>1.0614287807902684E-5</v>
      </c>
      <c r="Q242" s="23">
        <f t="shared" si="781"/>
        <v>9.093628775146273E-3</v>
      </c>
      <c r="R242" s="24">
        <f>Q242*Input!N242/100</f>
        <v>7.9193114279242355E-6</v>
      </c>
      <c r="S242" s="65">
        <f>Input!S242*$G$6/0.000000000155125</f>
        <v>1.0754674349022284</v>
      </c>
      <c r="T242" s="9">
        <f>S242*Input!T242/100</f>
        <v>1.5116305413846566E-3</v>
      </c>
      <c r="U242" s="9">
        <f>S242*1/((U241+U243)/2)</f>
        <v>1.076596420504865</v>
      </c>
      <c r="V242" s="9">
        <f>U242*Input!T242/100</f>
        <v>1.5132173947493839E-3</v>
      </c>
      <c r="W242" s="3">
        <v>3.0000000000000001E-3</v>
      </c>
      <c r="X242" s="21">
        <f>((($L$4*0.000000001*Input!G242/Input!W242*(232/229))-(W242*0.000000001))/Input!F242)*1000000000</f>
        <v>1.8576270663863756</v>
      </c>
      <c r="Y242" s="21">
        <f>X242*Input!X242/100</f>
        <v>5.4014814132989928E-3</v>
      </c>
      <c r="Z242" s="21">
        <f t="shared" si="782"/>
        <v>4.5357937744879424E-4</v>
      </c>
      <c r="AA242" s="21">
        <f>Z242*Input!X242/100</f>
        <v>1.3188872088902934E-6</v>
      </c>
      <c r="AB242" s="14">
        <v>0.05</v>
      </c>
      <c r="AC242" s="14">
        <v>0.9</v>
      </c>
      <c r="AD242" s="21">
        <f>(((Input!G242*$L$4*0.000000001*Input!U242*(230/229))-((AB242*0.000000000000001)+(Input!G242*AC242*0.000000000000001)))/Input!F242)*1000000000000</f>
        <v>3.0082184910936619E-2</v>
      </c>
      <c r="AE242" s="21">
        <f>AD242*Input!V242/100</f>
        <v>3.1499666259213009E-4</v>
      </c>
      <c r="AF242" s="191">
        <f t="shared" si="783"/>
        <v>1.3714023995324539E-3</v>
      </c>
      <c r="AG242" s="21">
        <f>AF242*Input!V242/100</f>
        <v>1.4360232815619373E-5</v>
      </c>
      <c r="AH242" s="9">
        <f t="shared" si="784"/>
        <v>3.0235113581354898</v>
      </c>
      <c r="AI242" s="3">
        <f t="shared" si="785"/>
        <v>3.28577925385546E-2</v>
      </c>
      <c r="AJ242" s="22">
        <f t="shared" si="786"/>
        <v>76.596420504865037</v>
      </c>
      <c r="AK242" s="3">
        <f t="shared" si="787"/>
        <v>1.5132173947493839</v>
      </c>
      <c r="AL242" s="3">
        <f t="shared" si="788"/>
        <v>0.15080914708995194</v>
      </c>
      <c r="AM242" s="3">
        <f t="shared" si="789"/>
        <v>1.5846051395228286E-3</v>
      </c>
      <c r="AN242" s="9">
        <f>AL242*1/((AN241+AN243)/2)</f>
        <v>0.1504820331233403</v>
      </c>
      <c r="AO242" s="21">
        <f t="shared" si="790"/>
        <v>1.5811680371805327E-3</v>
      </c>
      <c r="AP242" s="58">
        <f t="shared" si="791"/>
        <v>16.412099999999999</v>
      </c>
      <c r="AQ242" s="58">
        <f t="shared" si="792"/>
        <v>0.18490000000000001</v>
      </c>
      <c r="AR242" s="58">
        <f t="shared" si="793"/>
        <v>1.1266078076541091</v>
      </c>
      <c r="AS242" s="67">
        <f t="shared" si="794"/>
        <v>4.9878809512047442E-2</v>
      </c>
      <c r="AT242" s="67">
        <f t="shared" si="795"/>
        <v>1.5139930430209969E-4</v>
      </c>
      <c r="AU242" s="58">
        <v>1.92</v>
      </c>
      <c r="AV242" s="58">
        <f t="shared" si="796"/>
        <v>0.96</v>
      </c>
      <c r="AW242" s="58">
        <f t="shared" si="797"/>
        <v>6.2636000000000003</v>
      </c>
      <c r="AX242" s="57">
        <f t="shared" si="798"/>
        <v>4.7005520061999997</v>
      </c>
      <c r="AY242" s="47">
        <f t="shared" si="799"/>
        <v>5.3269225698424885</v>
      </c>
      <c r="AZ242" s="9" t="str">
        <f>Input!B242</f>
        <v>GH17-05-46,65</v>
      </c>
      <c r="BA242" s="48">
        <f>Input!E242</f>
        <v>46.65</v>
      </c>
      <c r="BB242" s="58">
        <f t="shared" si="800"/>
        <v>77.964465988071666</v>
      </c>
      <c r="BC242" s="22">
        <f t="shared" si="801"/>
        <v>1.9365280548932355</v>
      </c>
      <c r="BD242" s="9">
        <f t="shared" si="802"/>
        <v>6205.6</v>
      </c>
      <c r="BE242" s="49">
        <f t="shared" si="803"/>
        <v>2663.4612849212444</v>
      </c>
      <c r="BF242" s="89">
        <f t="shared" si="804"/>
        <v>85.04570167064449</v>
      </c>
      <c r="BG242" s="85"/>
      <c r="BH242" s="85"/>
      <c r="BI242" s="85"/>
      <c r="BJ242" s="85"/>
      <c r="BK242" s="85"/>
      <c r="BL242" s="85"/>
      <c r="BM242" s="90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</row>
    <row r="243" spans="1:109" s="165" customFormat="1" ht="15" customHeight="1" x14ac:dyDescent="0.2">
      <c r="A243" s="148">
        <f>Input!A243</f>
        <v>10368</v>
      </c>
      <c r="B243" s="148" t="str">
        <f>Input!B243</f>
        <v>Hu1-13</v>
      </c>
      <c r="C243" s="148">
        <f>Input!O243</f>
        <v>2.2522590656184116</v>
      </c>
      <c r="D243" s="148">
        <f>C243*Input!P243/100</f>
        <v>8.6491047972986526E-2</v>
      </c>
      <c r="E243" s="149">
        <f>Input!M243</f>
        <v>3.0131175314392094</v>
      </c>
      <c r="F243" s="150">
        <f>E243*Input!N243/100</f>
        <v>1.3788708941268153E-3</v>
      </c>
      <c r="G243" s="151">
        <f t="shared" si="779"/>
        <v>415.44864523483818</v>
      </c>
      <c r="H243" s="150">
        <f>G243*Input!L243/100</f>
        <v>7.5392216706780549E-2</v>
      </c>
      <c r="I243" s="148">
        <v>0</v>
      </c>
      <c r="J243" s="152">
        <f>(((C243*$G$4*0.000000001*Input!G243*(234/233))-(I243*0.000000000000001))/Input!F243)*1000000000000</f>
        <v>737.79240406464999</v>
      </c>
      <c r="K243" s="148">
        <f>J243*Input!P243/100</f>
        <v>28.332636857003603</v>
      </c>
      <c r="L243" s="153">
        <f t="shared" si="780"/>
        <v>10.203132653478667</v>
      </c>
      <c r="M243" s="154">
        <f>L243*Input!P243/100</f>
        <v>0.39181977299066295</v>
      </c>
      <c r="N243" s="148">
        <v>0</v>
      </c>
      <c r="O243" s="152">
        <f>(((G243*$D$4*0.000000001*Input!G243*(238/236))-(N243*0.000000001))/Input!F243)*1000000</f>
        <v>13.709140841969965</v>
      </c>
      <c r="P243" s="148">
        <f>O243*Input!N243/100</f>
        <v>6.2736136553719233E-3</v>
      </c>
      <c r="Q243" s="155">
        <f t="shared" si="781"/>
        <v>10.228378738327033</v>
      </c>
      <c r="R243" s="156">
        <f>Q243*Input!N243/100</f>
        <v>4.6807380028246488E-3</v>
      </c>
      <c r="S243" s="154">
        <f>Input!S243*$G$6/0.000000000155125</f>
        <v>0.99770166080058409</v>
      </c>
      <c r="T243" s="148">
        <f>S243*Input!T243/100</f>
        <v>1.6847873936229431E-3</v>
      </c>
      <c r="U243" s="154">
        <f>S243</f>
        <v>0.99770166080058409</v>
      </c>
      <c r="V243" s="148">
        <f>U243*Input!T243/100</f>
        <v>1.6847873936229431E-3</v>
      </c>
      <c r="W243" s="157">
        <v>0</v>
      </c>
      <c r="X243" s="152">
        <f>((($L$4*0.000000001*Input!G243/Input!W243*(232/229))-(W243*0.000000001))/Input!F243)*1000000000</f>
        <v>0.90619931436838475</v>
      </c>
      <c r="Y243" s="152">
        <f>X243*Input!X243/100</f>
        <v>1.5453935054816665E-2</v>
      </c>
      <c r="Z243" s="152">
        <f t="shared" si="782"/>
        <v>2.212679435465566E-4</v>
      </c>
      <c r="AA243" s="152">
        <f>Z243*Input!X243/100</f>
        <v>3.7734087579448992E-6</v>
      </c>
      <c r="AB243" s="153">
        <v>0</v>
      </c>
      <c r="AC243" s="153">
        <v>0.9</v>
      </c>
      <c r="AD243" s="152">
        <f>(((Input!G243*$L$4*0.000000001*Input!U243*(230/229))-((AB243*0.000000000000001)+(Input!G243*AC243*0.000000000000001)))/Input!F243)*1000000000000</f>
        <v>225.43434096405662</v>
      </c>
      <c r="AE243" s="152">
        <f>AD243*Input!V243/100</f>
        <v>0.92074451382573352</v>
      </c>
      <c r="AF243" s="152">
        <f t="shared" si="783"/>
        <v>10.277218794128435</v>
      </c>
      <c r="AG243" s="152">
        <f>AF243*Input!V243/100</f>
        <v>4.1975383083224287E-2</v>
      </c>
      <c r="AH243" s="148">
        <f t="shared" si="784"/>
        <v>46446.939531329008</v>
      </c>
      <c r="AI243" s="157">
        <f t="shared" si="785"/>
        <v>814.48642116296423</v>
      </c>
      <c r="AJ243" s="154">
        <f t="shared" si="786"/>
        <v>-2.2983391994159108</v>
      </c>
      <c r="AK243" s="157">
        <f t="shared" si="787"/>
        <v>1.6847873936229432</v>
      </c>
      <c r="AL243" s="157">
        <f t="shared" si="788"/>
        <v>1.0047749557433177</v>
      </c>
      <c r="AM243" s="157">
        <f t="shared" si="789"/>
        <v>4.1294948821293158E-3</v>
      </c>
      <c r="AN243" s="148">
        <f>AF243/Q243</f>
        <v>1.0047749557433177</v>
      </c>
      <c r="AO243" s="152">
        <f t="shared" si="790"/>
        <v>4.1294948821293158E-3</v>
      </c>
      <c r="AP243" s="148" t="str">
        <f t="shared" si="791"/>
        <v>Out of range</v>
      </c>
      <c r="AQ243" s="148" t="e">
        <f t="shared" si="792"/>
        <v>#VALUE!</v>
      </c>
      <c r="AR243" s="148" t="e">
        <f t="shared" si="793"/>
        <v>#VALUE!</v>
      </c>
      <c r="AS243" s="156">
        <f t="shared" si="794"/>
        <v>2.1632748376576783E-5</v>
      </c>
      <c r="AT243" s="156">
        <f t="shared" si="795"/>
        <v>3.6904842882773637E-7</v>
      </c>
      <c r="AU243" s="148">
        <v>0.75</v>
      </c>
      <c r="AV243" s="148">
        <f t="shared" si="796"/>
        <v>0.375</v>
      </c>
      <c r="AW243" s="148" t="str">
        <f t="shared" si="797"/>
        <v>Out of range</v>
      </c>
      <c r="AX243" s="158">
        <f t="shared" si="798"/>
        <v>147.1371032827</v>
      </c>
      <c r="AY243" s="158" t="e">
        <f t="shared" si="799"/>
        <v>#VALUE!</v>
      </c>
      <c r="AZ243" s="148" t="str">
        <f>Input!B243</f>
        <v>Hu1-13</v>
      </c>
      <c r="BA243" s="159">
        <f>Input!E243</f>
        <v>0</v>
      </c>
      <c r="BB243" s="148" t="e">
        <f t="shared" si="800"/>
        <v>#VALUE!</v>
      </c>
      <c r="BC243" s="154" t="e">
        <f t="shared" si="801"/>
        <v>#VALUE!</v>
      </c>
      <c r="BD243" s="148" t="e">
        <f t="shared" si="802"/>
        <v>#VALUE!</v>
      </c>
      <c r="BE243" s="160" t="e">
        <f t="shared" si="803"/>
        <v>#VALUE!</v>
      </c>
      <c r="BF243" s="161" t="e">
        <f t="shared" si="804"/>
        <v>#VALUE!</v>
      </c>
      <c r="BG243" s="162"/>
      <c r="BH243" s="162"/>
      <c r="BI243" s="162"/>
      <c r="BJ243" s="162"/>
      <c r="BK243" s="162"/>
      <c r="BL243" s="162"/>
      <c r="BM243" s="166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2"/>
      <c r="DC243" s="162"/>
      <c r="DD243" s="162"/>
      <c r="DE243" s="162"/>
    </row>
    <row r="244" spans="1:109" ht="15" customHeight="1" x14ac:dyDescent="0.2">
      <c r="A244" s="9">
        <f>Input!A244</f>
        <v>10827</v>
      </c>
      <c r="B244" s="9" t="str">
        <f>Input!B244</f>
        <v>GH17-05-40,8</v>
      </c>
      <c r="C244" s="9">
        <f>Input!O244</f>
        <v>0.39131008612466711</v>
      </c>
      <c r="D244" s="9">
        <f>C244*Input!P244/100</f>
        <v>1.6844119318892628E-3</v>
      </c>
      <c r="E244" s="11">
        <f>Input!M244</f>
        <v>0.5008914111104491</v>
      </c>
      <c r="F244" s="12">
        <f>E244*Input!N244/100</f>
        <v>2.7851567019285072E-4</v>
      </c>
      <c r="G244" s="13">
        <f t="shared" si="779"/>
        <v>69.062907763908726</v>
      </c>
      <c r="H244" s="12">
        <f>G244*Input!L244/100</f>
        <v>1.3258246170771631E-2</v>
      </c>
      <c r="I244" s="9">
        <v>0.3</v>
      </c>
      <c r="J244" s="21">
        <f>(((C244*$G$4*0.000000001*Input!G244*(234/233))-(I244*0.000000000000001))/Input!F244)*1000000000000</f>
        <v>9.4891495214418278</v>
      </c>
      <c r="K244" s="9">
        <f>J244*Input!P244/100</f>
        <v>4.0846472514142383E-2</v>
      </c>
      <c r="L244" s="14">
        <f t="shared" si="780"/>
        <v>0.13122804030316457</v>
      </c>
      <c r="M244" s="22">
        <f>L244*Input!P244/100</f>
        <v>5.6487702393307057E-4</v>
      </c>
      <c r="N244" s="9">
        <v>5.0000000000000001E-3</v>
      </c>
      <c r="O244" s="21">
        <f>(((G244*$D$4*0.000000001*Input!G244*(238/236))-(N244*0.000000001))/Input!F244)*1000000</f>
        <v>0.16870712868459214</v>
      </c>
      <c r="P244" s="9">
        <f>O244*Input!N244/100</f>
        <v>9.3807915188107892E-5</v>
      </c>
      <c r="Q244" s="23">
        <f t="shared" si="781"/>
        <v>0.12587225034254743</v>
      </c>
      <c r="R244" s="24">
        <f>Q244*Input!N244/100</f>
        <v>6.9990008583130896E-5</v>
      </c>
      <c r="S244" s="65">
        <f>Input!S244*$G$6/0.000000000155125</f>
        <v>1.0479383498106474</v>
      </c>
      <c r="T244" s="9">
        <f>S244*Input!T244/100</f>
        <v>1.1160422846856345E-3</v>
      </c>
      <c r="U244" s="9">
        <f>S244*1/((U243+U245)/2)</f>
        <v>1.0523048300910027</v>
      </c>
      <c r="V244" s="9">
        <f>U244*Input!T244/100</f>
        <v>1.1206925359423072E-3</v>
      </c>
      <c r="W244" s="3">
        <v>3.0000000000000001E-3</v>
      </c>
      <c r="X244" s="21">
        <f>((($L$4*0.000000001*Input!G244/Input!W244*(232/229))-(W244*0.000000001))/Input!F244)*1000000000</f>
        <v>1.140922103871848</v>
      </c>
      <c r="Y244" s="21">
        <f>X244*Input!X244/100</f>
        <v>2.3196772921632862E-3</v>
      </c>
      <c r="Z244" s="21">
        <f t="shared" si="782"/>
        <v>2.785805326353512E-4</v>
      </c>
      <c r="AA244" s="21">
        <f>Z244*Input!X244/100</f>
        <v>5.6639882197037582E-7</v>
      </c>
      <c r="AB244" s="14">
        <v>0.05</v>
      </c>
      <c r="AC244" s="14">
        <v>0.9</v>
      </c>
      <c r="AD244" s="21">
        <f>(((Input!G244*$L$4*0.000000001*Input!U244*(230/229))-((AB244*0.000000000000001)+(Input!G244*AC244*0.000000000000001)))/Input!F244)*1000000000000</f>
        <v>0.12322606958574656</v>
      </c>
      <c r="AE244" s="21">
        <f>AD244*Input!V244/100</f>
        <v>1.2456186236475841E-3</v>
      </c>
      <c r="AF244" s="191">
        <f t="shared" si="783"/>
        <v>5.6176945928354885E-3</v>
      </c>
      <c r="AG244" s="21">
        <f>AF244*Input!V244/100</f>
        <v>5.6785914135896543E-5</v>
      </c>
      <c r="AH244" s="9">
        <f t="shared" si="784"/>
        <v>20.165424122398338</v>
      </c>
      <c r="AI244" s="3">
        <f t="shared" si="785"/>
        <v>0.20792256474554405</v>
      </c>
      <c r="AJ244" s="22">
        <f t="shared" si="786"/>
        <v>52.304830091002728</v>
      </c>
      <c r="AK244" s="3">
        <f t="shared" si="787"/>
        <v>1.1206925359423072</v>
      </c>
      <c r="AL244" s="3">
        <f t="shared" si="788"/>
        <v>4.4630127590057009E-2</v>
      </c>
      <c r="AM244" s="3">
        <f t="shared" si="789"/>
        <v>4.518212859609217E-4</v>
      </c>
      <c r="AN244" s="9">
        <f>AL244*1/((AN243+AN245)/2)</f>
        <v>4.4508358225679646E-2</v>
      </c>
      <c r="AO244" s="21">
        <f t="shared" si="790"/>
        <v>4.5058853145685707E-4</v>
      </c>
      <c r="AP244" s="58">
        <f t="shared" si="791"/>
        <v>4.7176</v>
      </c>
      <c r="AQ244" s="58">
        <f t="shared" si="792"/>
        <v>4.6899999999999997E-2</v>
      </c>
      <c r="AR244" s="58">
        <f t="shared" si="793"/>
        <v>0.99414956757673401</v>
      </c>
      <c r="AS244" s="67">
        <f t="shared" si="794"/>
        <v>2.2132005416382488E-3</v>
      </c>
      <c r="AT244" s="67">
        <f t="shared" si="795"/>
        <v>4.6650364085723293E-6</v>
      </c>
      <c r="AU244" s="58">
        <v>1.92</v>
      </c>
      <c r="AV244" s="58">
        <f t="shared" si="796"/>
        <v>0.96</v>
      </c>
      <c r="AW244" s="58">
        <f t="shared" si="797"/>
        <v>4.2759999999999998</v>
      </c>
      <c r="AX244" s="57">
        <f t="shared" si="798"/>
        <v>0.22585136729999999</v>
      </c>
      <c r="AY244" s="47">
        <f t="shared" si="799"/>
        <v>0.22660362124775843</v>
      </c>
      <c r="AZ244" s="9" t="str">
        <f>Input!B244</f>
        <v>GH17-05-40,8</v>
      </c>
      <c r="BA244" s="48">
        <f>Input!E244</f>
        <v>40.799999999999997</v>
      </c>
      <c r="BB244" s="58">
        <f t="shared" si="800"/>
        <v>52.940782584137132</v>
      </c>
      <c r="BC244" s="22">
        <f t="shared" si="801"/>
        <v>1.1348251941599794</v>
      </c>
      <c r="BD244" s="9">
        <f t="shared" si="802"/>
        <v>4218</v>
      </c>
      <c r="BE244" s="49">
        <f t="shared" si="803"/>
        <v>113.30181062387922</v>
      </c>
      <c r="BF244" s="89">
        <f t="shared" si="804"/>
        <v>5.2994298701533777</v>
      </c>
      <c r="BG244" s="85"/>
      <c r="BH244" s="85"/>
      <c r="BI244" s="85"/>
      <c r="BJ244" s="85"/>
      <c r="BK244" s="85"/>
      <c r="BL244" s="85"/>
      <c r="BM244" s="90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</row>
    <row r="245" spans="1:109" s="165" customFormat="1" ht="15" customHeight="1" x14ac:dyDescent="0.2">
      <c r="A245" s="148">
        <f>Input!A245</f>
        <v>10368</v>
      </c>
      <c r="B245" s="148" t="str">
        <f>Input!B245</f>
        <v>Hu1-13</v>
      </c>
      <c r="C245" s="148">
        <f>Input!O245</f>
        <v>2.3962593289552152</v>
      </c>
      <c r="D245" s="148">
        <f>C245*Input!P245/100</f>
        <v>0.14040300792054056</v>
      </c>
      <c r="E245" s="149">
        <f>Input!M245</f>
        <v>3.0134485509922149</v>
      </c>
      <c r="F245" s="150">
        <f>E245*Input!N245/100</f>
        <v>1.7307059757071157E-3</v>
      </c>
      <c r="G245" s="151">
        <f t="shared" si="779"/>
        <v>415.49428621080659</v>
      </c>
      <c r="H245" s="150">
        <f>G245*Input!L245/100</f>
        <v>0.12529772583500823</v>
      </c>
      <c r="I245" s="148">
        <v>0</v>
      </c>
      <c r="J245" s="152">
        <f>(((C245*$G$4*0.000000001*Input!G245*(234/233))-(I245*0.000000000000001))/Input!F245)*1000000000000</f>
        <v>784.96384277480172</v>
      </c>
      <c r="K245" s="148">
        <f>J245*Input!P245/100</f>
        <v>45.993053966534283</v>
      </c>
      <c r="L245" s="153">
        <f t="shared" si="780"/>
        <v>10.855479362340882</v>
      </c>
      <c r="M245" s="154">
        <f>L245*Input!P245/100</f>
        <v>0.63605050441537447</v>
      </c>
      <c r="N245" s="148">
        <v>0</v>
      </c>
      <c r="O245" s="152">
        <f>(((G245*$D$4*0.000000001*Input!G245*(238/236))-(N245*0.000000001))/Input!F245)*1000000</f>
        <v>13.7106469211807</v>
      </c>
      <c r="P245" s="148">
        <f>O245*Input!N245/100</f>
        <v>7.8743997635150314E-3</v>
      </c>
      <c r="Q245" s="155">
        <f t="shared" si="781"/>
        <v>10.229502422790917</v>
      </c>
      <c r="R245" s="156">
        <f>Q245*Input!N245/100</f>
        <v>5.8750832051887251E-3</v>
      </c>
      <c r="S245" s="154">
        <f>Input!S245*$G$6/0.000000000155125</f>
        <v>0.99399945059699879</v>
      </c>
      <c r="T245" s="148">
        <f>S245*Input!T245/100</f>
        <v>1.8958792558938001E-3</v>
      </c>
      <c r="U245" s="154">
        <f>S245</f>
        <v>0.99399945059699879</v>
      </c>
      <c r="V245" s="148">
        <f>U245*Input!T245/100</f>
        <v>1.8958792558938001E-3</v>
      </c>
      <c r="W245" s="157">
        <v>0</v>
      </c>
      <c r="X245" s="152">
        <f>((($L$4*0.000000001*Input!G245/Input!W245*(232/229))-(W245*0.000000001))/Input!F245)*1000000000</f>
        <v>0.92911261610370244</v>
      </c>
      <c r="Y245" s="152">
        <f>X245*Input!X245/100</f>
        <v>2.380891559407566E-2</v>
      </c>
      <c r="Z245" s="152">
        <f t="shared" si="782"/>
        <v>2.2686271621350488E-4</v>
      </c>
      <c r="AA245" s="152">
        <f>Z245*Input!X245/100</f>
        <v>5.813455945115709E-6</v>
      </c>
      <c r="AB245" s="153">
        <v>0</v>
      </c>
      <c r="AC245" s="153">
        <v>0.9</v>
      </c>
      <c r="AD245" s="152">
        <f>(((Input!G245*$L$4*0.000000001*Input!U245*(230/229))-((AB245*0.000000000000001)+(Input!G245*AC245*0.000000000000001)))/Input!F245)*1000000000000</f>
        <v>224.54401853162389</v>
      </c>
      <c r="AE245" s="152">
        <f>AD245*Input!V245/100</f>
        <v>1.8170111839178333</v>
      </c>
      <c r="AF245" s="152">
        <f t="shared" si="783"/>
        <v>10.236630308823568</v>
      </c>
      <c r="AG245" s="152">
        <f>AF245*Input!V245/100</f>
        <v>8.2834857407458051E-2</v>
      </c>
      <c r="AH245" s="148">
        <f t="shared" si="784"/>
        <v>45122.576682850246</v>
      </c>
      <c r="AI245" s="157">
        <f t="shared" si="785"/>
        <v>1212.5667124595257</v>
      </c>
      <c r="AJ245" s="154">
        <f t="shared" si="786"/>
        <v>-6.0005494030012096</v>
      </c>
      <c r="AK245" s="157">
        <f t="shared" si="787"/>
        <v>1.8958792558938</v>
      </c>
      <c r="AL245" s="157">
        <f t="shared" si="788"/>
        <v>1.0006967969445679</v>
      </c>
      <c r="AM245" s="157">
        <f t="shared" si="789"/>
        <v>8.1180128045466055E-3</v>
      </c>
      <c r="AN245" s="148">
        <f>AF245/Q245</f>
        <v>1.0006967969445679</v>
      </c>
      <c r="AO245" s="152">
        <f t="shared" si="790"/>
        <v>8.1180128045466055E-3</v>
      </c>
      <c r="AP245" s="148" t="str">
        <f t="shared" si="791"/>
        <v>Out of range</v>
      </c>
      <c r="AQ245" s="148" t="e">
        <f t="shared" si="792"/>
        <v>#VALUE!</v>
      </c>
      <c r="AR245" s="148" t="e">
        <f t="shared" si="793"/>
        <v>#VALUE!</v>
      </c>
      <c r="AS245" s="156">
        <f t="shared" si="794"/>
        <v>2.2177297275775988E-5</v>
      </c>
      <c r="AT245" s="156">
        <f t="shared" si="795"/>
        <v>5.6844562088610026E-7</v>
      </c>
      <c r="AU245" s="148">
        <v>0.75</v>
      </c>
      <c r="AV245" s="148">
        <f t="shared" si="796"/>
        <v>0.375</v>
      </c>
      <c r="AW245" s="148" t="str">
        <f t="shared" si="797"/>
        <v>Out of range</v>
      </c>
      <c r="AX245" s="158">
        <f t="shared" si="798"/>
        <v>196.6770102294</v>
      </c>
      <c r="AY245" s="158" t="e">
        <f t="shared" si="799"/>
        <v>#VALUE!</v>
      </c>
      <c r="AZ245" s="148" t="str">
        <f>Input!B245</f>
        <v>Hu1-13</v>
      </c>
      <c r="BA245" s="159">
        <f>Input!E245</f>
        <v>0</v>
      </c>
      <c r="BB245" s="148" t="e">
        <f t="shared" si="800"/>
        <v>#VALUE!</v>
      </c>
      <c r="BC245" s="154" t="e">
        <f t="shared" si="801"/>
        <v>#VALUE!</v>
      </c>
      <c r="BD245" s="148" t="e">
        <f t="shared" si="802"/>
        <v>#VALUE!</v>
      </c>
      <c r="BE245" s="160" t="e">
        <f t="shared" si="803"/>
        <v>#VALUE!</v>
      </c>
      <c r="BF245" s="161" t="e">
        <f t="shared" si="804"/>
        <v>#VALUE!</v>
      </c>
      <c r="BG245" s="162"/>
      <c r="BH245" s="162"/>
      <c r="BI245" s="162"/>
      <c r="BJ245" s="162"/>
      <c r="BK245" s="162"/>
      <c r="BL245" s="162"/>
      <c r="BM245" s="166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2"/>
      <c r="DC245" s="162"/>
      <c r="DD245" s="162"/>
      <c r="DE245" s="162"/>
    </row>
    <row r="246" spans="1:109" s="76" customFormat="1" ht="15" customHeight="1" x14ac:dyDescent="0.2">
      <c r="A246" s="58"/>
      <c r="B246" s="58"/>
      <c r="C246" s="58"/>
      <c r="D246" s="58"/>
      <c r="E246" s="60"/>
      <c r="F246" s="61"/>
      <c r="G246" s="59"/>
      <c r="H246" s="61"/>
      <c r="I246" s="58"/>
      <c r="J246" s="63"/>
      <c r="K246" s="58"/>
      <c r="L246" s="64"/>
      <c r="M246" s="65"/>
      <c r="N246" s="58"/>
      <c r="O246" s="63"/>
      <c r="P246" s="58"/>
      <c r="Q246" s="66"/>
      <c r="R246" s="67"/>
      <c r="S246" s="65"/>
      <c r="T246" s="58"/>
      <c r="U246" s="58"/>
      <c r="V246" s="58"/>
      <c r="W246" s="68"/>
      <c r="X246" s="63"/>
      <c r="Y246" s="63"/>
      <c r="Z246" s="63"/>
      <c r="AA246" s="63"/>
      <c r="AB246" s="64"/>
      <c r="AC246" s="64"/>
      <c r="AD246" s="63"/>
      <c r="AE246" s="63"/>
      <c r="AF246" s="63"/>
      <c r="AG246" s="63"/>
      <c r="AH246" s="58"/>
      <c r="AI246" s="68"/>
      <c r="AJ246" s="65"/>
      <c r="AK246" s="68"/>
      <c r="AL246" s="68"/>
      <c r="AM246" s="68"/>
      <c r="AN246" s="58"/>
      <c r="AO246" s="63"/>
      <c r="AP246" s="58"/>
      <c r="AQ246" s="58"/>
      <c r="AR246" s="58"/>
      <c r="AS246" s="67"/>
      <c r="AT246" s="67"/>
      <c r="AU246" s="58"/>
      <c r="AV246" s="58"/>
      <c r="AW246" s="58"/>
      <c r="AX246" s="57"/>
      <c r="AY246" s="57"/>
      <c r="AZ246" s="58"/>
      <c r="BA246" s="69"/>
      <c r="BB246" s="58"/>
      <c r="BC246" s="65"/>
      <c r="BD246" s="58"/>
      <c r="BE246" s="62"/>
      <c r="BF246" s="74"/>
      <c r="BG246" s="75"/>
      <c r="BH246" s="75"/>
      <c r="BI246" s="75"/>
      <c r="BJ246" s="75"/>
      <c r="BK246" s="75"/>
      <c r="BL246" s="75"/>
      <c r="BM246" s="103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</row>
    <row r="247" spans="1:109" s="165" customFormat="1" ht="15" customHeight="1" x14ac:dyDescent="0.2">
      <c r="A247" s="148">
        <f>Input!A247</f>
        <v>10815</v>
      </c>
      <c r="B247" s="148" t="str">
        <f>Input!B247</f>
        <v>Hu1-13</v>
      </c>
      <c r="C247" s="148">
        <f>Input!O247</f>
        <v>2.3131382821752298</v>
      </c>
      <c r="D247" s="148">
        <f>C247*Input!P247/100</f>
        <v>0.11290197466353076</v>
      </c>
      <c r="E247" s="149">
        <f>Input!M247</f>
        <v>2.7343706473985421</v>
      </c>
      <c r="F247" s="150">
        <f>E247*Input!N247/100</f>
        <v>1.0707518994339037E-3</v>
      </c>
      <c r="G247" s="151">
        <f t="shared" ref="G247:G255" si="805">E247*137.88</f>
        <v>377.01502486331094</v>
      </c>
      <c r="H247" s="150">
        <f>G247*Input!L247/100</f>
        <v>6.4871335262705734E-2</v>
      </c>
      <c r="I247" s="148">
        <v>0</v>
      </c>
      <c r="J247" s="152">
        <f>(((C247*$G$4*0.000000001*Input!G247*(234/233))-(I247*0.000000000000001))/Input!F247)*1000000000000</f>
        <v>835.12566919286519</v>
      </c>
      <c r="K247" s="148">
        <f>J247*Input!P247/100</f>
        <v>40.761651765760881</v>
      </c>
      <c r="L247" s="153">
        <f t="shared" ref="L247:L255" si="806">(J247/234)*602200000000*0.0000028263/(365.2425*24*60)</f>
        <v>11.549180959517292</v>
      </c>
      <c r="M247" s="154">
        <f>L247*Input!P247/100</f>
        <v>0.5637040146384017</v>
      </c>
      <c r="N247" s="148">
        <v>0</v>
      </c>
      <c r="O247" s="152">
        <f>(((G247*$D$4*0.000000001*Input!G247*(238/236))-(N247*0.000000001))/Input!F247)*1000000</f>
        <v>13.711530999537874</v>
      </c>
      <c r="P247" s="148">
        <f>O247*Input!N247/100</f>
        <v>5.3692969078168061E-3</v>
      </c>
      <c r="Q247" s="155">
        <f t="shared" ref="Q247:Q255" si="807">(O247/238.05)*602200000000000000*0.00000000015512/(365.2425*24*60)</f>
        <v>10.230162032928106</v>
      </c>
      <c r="R247" s="156">
        <f>Q247*Input!N247/100</f>
        <v>4.0060280191699278E-3</v>
      </c>
      <c r="S247" s="154">
        <f>Input!S247*$G$6/0.000000000155125</f>
        <v>1.0140433908584325</v>
      </c>
      <c r="T247" s="148">
        <f>S247*Input!T247/100</f>
        <v>1.6281182553557674E-3</v>
      </c>
      <c r="U247" s="154">
        <f>S247</f>
        <v>1.0140433908584325</v>
      </c>
      <c r="V247" s="148">
        <f>U247*Input!T247/100</f>
        <v>1.6281182553557674E-3</v>
      </c>
      <c r="W247" s="157">
        <v>0</v>
      </c>
      <c r="X247" s="152">
        <f>((($L$4*0.000000001*Input!G247/Input!W247*(232/229))-(W247*0.000000001))/Input!F247)*1000000000</f>
        <v>0.86699725753977841</v>
      </c>
      <c r="Y247" s="152">
        <f>X247*Input!X247/100</f>
        <v>1.5434842654455185E-2</v>
      </c>
      <c r="Z247" s="152">
        <f t="shared" ref="Z247:Z255" si="808">(X247/232)*6.022E+23*0.000000001*0.000000000049475/(365.2425*24*60)</f>
        <v>2.116959229549202E-4</v>
      </c>
      <c r="AA247" s="152">
        <f>Z247*Input!X247/100</f>
        <v>3.7687469400662389E-6</v>
      </c>
      <c r="AB247" s="153">
        <v>0</v>
      </c>
      <c r="AC247" s="153">
        <v>0.9</v>
      </c>
      <c r="AD247" s="152">
        <f>(((Input!G247*$L$4*0.000000001*Input!U247*(230/229))-((AB247*0.000000000000001)+(Input!G247*AC247*0.000000000000001)))/Input!F247)*1000000000000</f>
        <v>223.93926955700277</v>
      </c>
      <c r="AE247" s="152">
        <f>AD247*Input!V247/100</f>
        <v>1.1163813177394974</v>
      </c>
      <c r="AF247" s="152">
        <f t="shared" ref="AF247:AF255" si="809">(AD247/230)*602200000000*$D$6/(365.2425*24*60)</f>
        <v>10.209060695866077</v>
      </c>
      <c r="AG247" s="152">
        <f>AF247*Input!V247/100</f>
        <v>5.089417615355922E-2</v>
      </c>
      <c r="AH247" s="148">
        <f t="shared" ref="AH247:AH255" si="810">AF247/Z247</f>
        <v>48225.117202847861</v>
      </c>
      <c r="AI247" s="157">
        <f t="shared" ref="AI247:AI255" si="811">AH247*SQRT((AG247/AF247)^2+(AA247/Z247)^2)</f>
        <v>891.56006481228928</v>
      </c>
      <c r="AJ247" s="154">
        <f t="shared" ref="AJ247:AJ255" si="812">(U247-1)*1000</f>
        <v>14.043390858432536</v>
      </c>
      <c r="AK247" s="157">
        <f t="shared" ref="AK247:AK255" si="813">V247*1000</f>
        <v>1.6281182553557674</v>
      </c>
      <c r="AL247" s="157">
        <f t="shared" ref="AL247:AL255" si="814">AF247/Q247</f>
        <v>0.99793734087552965</v>
      </c>
      <c r="AM247" s="157">
        <f t="shared" ref="AM247:AM255" si="815">AL247*SQRT((R247/Q247)^2+(AG247/AF247)^2)</f>
        <v>4.990238456459864E-3</v>
      </c>
      <c r="AN247" s="148">
        <f>AF247/Q247</f>
        <v>0.99793734087552965</v>
      </c>
      <c r="AO247" s="152">
        <f t="shared" ref="AO247:AO255" si="816">AN247*SQRT((R247/Q247)^2+(AG247/AF247)^2)</f>
        <v>4.990238456459864E-3</v>
      </c>
      <c r="AP247" s="148">
        <f t="shared" ref="AP247:AP255" si="817">ThU_Alter_Kombi(AN247,U247)</f>
        <v>422.00700000000001</v>
      </c>
      <c r="AQ247" s="148">
        <f t="shared" ref="AQ247:AQ255" si="818">Montealter(AN247,AO247,U247,V247)</f>
        <v>30.4467</v>
      </c>
      <c r="AR247" s="148">
        <f t="shared" ref="AR247:AR255" si="819">(AQ247/AP247)*100</f>
        <v>7.2147381441540066</v>
      </c>
      <c r="AS247" s="156">
        <f t="shared" ref="AS247:AS255" si="820">Z247/Q247</f>
        <v>2.0693310846253329E-5</v>
      </c>
      <c r="AT247" s="156">
        <f t="shared" ref="AT247:AT255" si="821">AS247*SQRT((Y247/X247)^2+(P247/O247)^2)</f>
        <v>3.6848473529308526E-7</v>
      </c>
      <c r="AU247" s="148">
        <v>0.75</v>
      </c>
      <c r="AV247" s="148">
        <f t="shared" ref="AV247:AV255" si="822">AU247/2</f>
        <v>0.375</v>
      </c>
      <c r="AW247" s="148">
        <f t="shared" ref="AW247:AW255" si="823">marincorr_age(AN247,U247,AS247,AU247)</f>
        <v>422.00529999999998</v>
      </c>
      <c r="AX247" s="158">
        <f t="shared" ref="AX247:AX255" si="824">marincorr_age_error(AN247, AO247, U247, V247, AS247, AT247, AU247, AV247)</f>
        <v>29.1589102742</v>
      </c>
      <c r="AY247" s="158">
        <f t="shared" ref="AY247:AY255" si="825">SQRT(((AU247*EXP(-0.0000091577*AW247*1000))/(0.0000091577*(EXP(-0.0000091577*AW247*1000)+(AJ247/1000)*EXP(-(0.0000091577-0.0000028263)*AW247*1000)-AS247*AU247*EXP(-0.0000091577*AW247*1000))))^2*AT247^2+((AS247*EXP(-0.0000091577*AW247*1000))/(0.0000091577*(EXP(-0.0000091577*AW247*1000)+(AJ247/1000)*EXP(-(0.0000091577-0.0000028263)*AW247*1000)-AS247*AU247*EXP(-0.0000091577*AW247*1000))))^2*AV247^2+((0.0000091577/(0.0000091577-0.0000028263))*(EXP(-(0.0000091577-0.0000028263)*AW247*1000)-1)/(0.0000091577*(EXP(-0.0000091577*AW247*1000)+(AJ247/1000)*EXP(-(0.0000091577-0.0000028263)*AW247*1000)-AS247*AU247*EXP(-0.0000091577*AW247*1000))))^2*T247^2+(1/(0.0000091577*(EXP(-0.0000091577*AW247*1000)+(AJ247/1000)*EXP(-(0.0000091577-0.0000028263)*AW247*1000)-AS247*AU247*EXP(-0.0000091577*AW247*1000))))^2*AO247^2)/1000</f>
        <v>27.125553814860499</v>
      </c>
      <c r="AZ247" s="148" t="str">
        <f>Input!B247</f>
        <v>Hu1-13</v>
      </c>
      <c r="BA247" s="159">
        <f>Input!E247</f>
        <v>0</v>
      </c>
      <c r="BB247" s="148">
        <f t="shared" ref="BB247:BB255" si="826">((U247-1)*EXP(0.0000028263*AW247*1000))*1000</f>
        <v>46.287199906217474</v>
      </c>
      <c r="BC247" s="154">
        <f t="shared" ref="BC247:BC255" si="827">SQRT((EXP(0.0000028263*AW247*1000)*V247)^2+((U247-1)*0.0000028263*EXP(0.0000028263*AW247*1000)*AY247*1000)^2)*1000</f>
        <v>6.4334881747320436</v>
      </c>
      <c r="BD247" s="148">
        <f t="shared" ref="BD247:BD255" si="828">AW247*1000-58</f>
        <v>421947.3</v>
      </c>
      <c r="BE247" s="160">
        <f t="shared" ref="BE247:BE255" si="829">AY247/2*1000</f>
        <v>13562.776907430249</v>
      </c>
      <c r="BF247" s="161">
        <f t="shared" ref="BF247:BF255" si="830">AY247/AW247*100</f>
        <v>6.4277756262446237</v>
      </c>
      <c r="BG247" s="162"/>
      <c r="BH247" s="162"/>
      <c r="BI247" s="162"/>
      <c r="BJ247" s="162"/>
      <c r="BK247" s="162"/>
      <c r="BL247" s="162"/>
      <c r="BM247" s="166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2"/>
      <c r="DC247" s="162"/>
      <c r="DD247" s="162"/>
      <c r="DE247" s="162"/>
    </row>
    <row r="248" spans="1:109" ht="15" customHeight="1" x14ac:dyDescent="0.2">
      <c r="A248" s="9">
        <f>Input!A248</f>
        <v>10826</v>
      </c>
      <c r="B248" s="9" t="str">
        <f>Input!B248</f>
        <v>GH17-05-29,65</v>
      </c>
      <c r="C248" s="9">
        <f>Input!O248</f>
        <v>0.42963127065085266</v>
      </c>
      <c r="D248" s="9">
        <f>C248*Input!P248/100</f>
        <v>1.730497800706496E-3</v>
      </c>
      <c r="E248" s="11">
        <f>Input!M248</f>
        <v>0.54311504109658637</v>
      </c>
      <c r="F248" s="12">
        <f>E248*Input!N248/100</f>
        <v>3.2236036606816612E-4</v>
      </c>
      <c r="G248" s="13">
        <f t="shared" si="805"/>
        <v>74.884701866397322</v>
      </c>
      <c r="H248" s="12">
        <f>G248*Input!L248/100</f>
        <v>5.3613638124585181E-2</v>
      </c>
      <c r="I248" s="9">
        <v>0.3</v>
      </c>
      <c r="J248" s="21">
        <f>(((C248*$G$4*0.000000001*Input!G248*(234/233))-(I248*0.000000000000001))/Input!F248)*1000000000000</f>
        <v>7.8627260024169034</v>
      </c>
      <c r="K248" s="9">
        <f>J248*Input!P248/100</f>
        <v>3.1670017953133893E-2</v>
      </c>
      <c r="L248" s="14">
        <f t="shared" si="806"/>
        <v>0.10873578526783792</v>
      </c>
      <c r="M248" s="22">
        <f>L248*Input!P248/100</f>
        <v>4.3797332763751399E-4</v>
      </c>
      <c r="N248" s="9">
        <v>5.0000000000000001E-3</v>
      </c>
      <c r="O248" s="21">
        <f>(((G248*$D$4*0.000000001*Input!G248*(238/236))-(N248*0.000000001))/Input!F248)*1000000</f>
        <v>0.13805472705614003</v>
      </c>
      <c r="P248" s="9">
        <f>O248*Input!N248/100</f>
        <v>8.1940968273319615E-5</v>
      </c>
      <c r="Q248" s="23">
        <f t="shared" si="807"/>
        <v>0.10300251862783057</v>
      </c>
      <c r="R248" s="24">
        <f>Q248*Input!N248/100</f>
        <v>6.1136089222956462E-5</v>
      </c>
      <c r="S248" s="65">
        <f>Input!S248*$G$6/0.000000000155125</f>
        <v>1.0575772657025904</v>
      </c>
      <c r="T248" s="9">
        <f>S248*Input!T248/100</f>
        <v>1.3842440877498863E-3</v>
      </c>
      <c r="U248" s="9">
        <f>S248*1/((U247+U249)/2)</f>
        <v>1.0437642400079736</v>
      </c>
      <c r="V248" s="9">
        <f>U248*Input!T248/100</f>
        <v>1.3661644639041447E-3</v>
      </c>
      <c r="W248" s="3">
        <v>3.0000000000000001E-3</v>
      </c>
      <c r="X248" s="21">
        <f>((($L$4*0.000000001*Input!G248/Input!W248*(232/229))-(W248*0.000000001))/Input!F248)*1000000000</f>
        <v>1.3931235228974062</v>
      </c>
      <c r="Y248" s="21">
        <f>X248*Input!X248/100</f>
        <v>3.1959500639574864E-3</v>
      </c>
      <c r="Z248" s="21">
        <f t="shared" si="808"/>
        <v>3.4016090293854852E-4</v>
      </c>
      <c r="AA248" s="21">
        <f>Z248*Input!X248/100</f>
        <v>7.8035956010653803E-7</v>
      </c>
      <c r="AB248" s="14">
        <v>0.05</v>
      </c>
      <c r="AC248" s="14">
        <v>0.9</v>
      </c>
      <c r="AD248" s="21">
        <f>(((Input!G248*$L$4*0.000000001*Input!U248*(230/229))-((AB248*0.000000000000001)+(Input!G248*AC248*0.000000000000001)))/Input!F248)*1000000000000</f>
        <v>9.2011239261158992E-2</v>
      </c>
      <c r="AE248" s="21">
        <f>AD248*Input!V248/100</f>
        <v>9.4150429245141607E-4</v>
      </c>
      <c r="AF248" s="191">
        <f t="shared" si="809"/>
        <v>4.1946565610276798E-3</v>
      </c>
      <c r="AG248" s="21">
        <f>AF248*Input!V248/100</f>
        <v>4.292179074295092E-5</v>
      </c>
      <c r="AH248" s="9">
        <f t="shared" si="810"/>
        <v>12.331389424214523</v>
      </c>
      <c r="AI248" s="3">
        <f t="shared" si="811"/>
        <v>0.12931315167696758</v>
      </c>
      <c r="AJ248" s="22">
        <f t="shared" si="812"/>
        <v>43.764240007973633</v>
      </c>
      <c r="AK248" s="3">
        <f t="shared" si="813"/>
        <v>1.3661644639041448</v>
      </c>
      <c r="AL248" s="3">
        <f t="shared" si="814"/>
        <v>4.0723825173477966E-2</v>
      </c>
      <c r="AM248" s="3">
        <f t="shared" si="815"/>
        <v>4.1740666696191863E-4</v>
      </c>
      <c r="AN248" s="9">
        <f>AL248*1/((AN247+AN249)/2)</f>
        <v>4.0808435452283284E-2</v>
      </c>
      <c r="AO248" s="21">
        <f t="shared" si="816"/>
        <v>4.1827389626359647E-4</v>
      </c>
      <c r="AP248" s="58">
        <f t="shared" si="817"/>
        <v>4.3539000000000003</v>
      </c>
      <c r="AQ248" s="58">
        <f t="shared" si="818"/>
        <v>4.6399999999999997E-2</v>
      </c>
      <c r="AR248" s="58">
        <f t="shared" si="819"/>
        <v>1.0657112014515719</v>
      </c>
      <c r="AS248" s="67">
        <f t="shared" si="820"/>
        <v>3.3024522843719999E-3</v>
      </c>
      <c r="AT248" s="67">
        <f t="shared" si="821"/>
        <v>7.8255828930983776E-6</v>
      </c>
      <c r="AU248" s="58">
        <v>1.92</v>
      </c>
      <c r="AV248" s="58">
        <f t="shared" si="822"/>
        <v>0.96</v>
      </c>
      <c r="AW248" s="58">
        <f t="shared" si="823"/>
        <v>3.6888000000000001</v>
      </c>
      <c r="AX248" s="57">
        <f t="shared" si="824"/>
        <v>0.34573583540000002</v>
      </c>
      <c r="AY248" s="47">
        <f t="shared" si="825"/>
        <v>0.33669238196314183</v>
      </c>
      <c r="AZ248" s="9" t="str">
        <f>Input!B248</f>
        <v>GH17-05-29,65</v>
      </c>
      <c r="BA248" s="48">
        <f>Input!E248</f>
        <v>29.65</v>
      </c>
      <c r="BB248" s="58">
        <f t="shared" si="826"/>
        <v>44.222897643679595</v>
      </c>
      <c r="BC248" s="22">
        <f t="shared" si="827"/>
        <v>1.3811233922208637</v>
      </c>
      <c r="BD248" s="9">
        <f t="shared" si="828"/>
        <v>3630.8</v>
      </c>
      <c r="BE248" s="49">
        <f t="shared" si="829"/>
        <v>168.34619098157091</v>
      </c>
      <c r="BF248" s="89">
        <f t="shared" si="830"/>
        <v>9.1274230634119995</v>
      </c>
      <c r="BG248" s="85"/>
      <c r="BH248" s="85"/>
      <c r="BI248" s="85"/>
      <c r="BJ248" s="85"/>
      <c r="BK248" s="85"/>
      <c r="BL248" s="85"/>
      <c r="BM248" s="90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</row>
    <row r="249" spans="1:109" s="165" customFormat="1" ht="15" customHeight="1" x14ac:dyDescent="0.2">
      <c r="A249" s="148">
        <f>Input!A249</f>
        <v>10815</v>
      </c>
      <c r="B249" s="148" t="str">
        <f>Input!B249</f>
        <v>Hu1-13</v>
      </c>
      <c r="C249" s="148">
        <f>Input!O249</f>
        <v>2.0588842283616944</v>
      </c>
      <c r="D249" s="148">
        <f>C249*Input!P249/100</f>
        <v>6.4088251741298619E-2</v>
      </c>
      <c r="E249" s="149">
        <f>Input!M249</f>
        <v>2.7312620974191861</v>
      </c>
      <c r="F249" s="150">
        <f>E249*Input!N249/100</f>
        <v>9.4285229487041692E-4</v>
      </c>
      <c r="G249" s="151">
        <f t="shared" si="805"/>
        <v>376.58641799215735</v>
      </c>
      <c r="H249" s="150">
        <f>G249*Input!L249/100</f>
        <v>5.9677778022329896E-2</v>
      </c>
      <c r="I249" s="148">
        <v>0</v>
      </c>
      <c r="J249" s="152">
        <f>(((C249*$G$4*0.000000001*Input!G249*(234/233))-(I249*0.000000000000001))/Input!F249)*1000000000000</f>
        <v>743.33086017852793</v>
      </c>
      <c r="K249" s="148">
        <f>J249*Input!P249/100</f>
        <v>23.13815154730915</v>
      </c>
      <c r="L249" s="153">
        <f t="shared" si="806"/>
        <v>10.279725475679115</v>
      </c>
      <c r="M249" s="154">
        <f>L249*Input!P249/100</f>
        <v>0.31998381698275241</v>
      </c>
      <c r="N249" s="148">
        <v>0</v>
      </c>
      <c r="O249" s="152">
        <f>(((G249*$D$4*0.000000001*Input!G249*(238/236))-(N249*0.000000001))/Input!F249)*1000000</f>
        <v>13.695943142256674</v>
      </c>
      <c r="P249" s="148">
        <f>O249*Input!N249/100</f>
        <v>4.7279429661083779E-3</v>
      </c>
      <c r="Q249" s="155">
        <f t="shared" si="807"/>
        <v>10.218531945395341</v>
      </c>
      <c r="R249" s="156">
        <f>Q249*Input!N249/100</f>
        <v>3.5275143692824361E-3</v>
      </c>
      <c r="S249" s="154">
        <f>Input!S249*$G$6/0.000000000155125</f>
        <v>1.0124243212266473</v>
      </c>
      <c r="T249" s="148">
        <f>S249*Input!T249/100</f>
        <v>1.5445313108821553E-3</v>
      </c>
      <c r="U249" s="154">
        <f>S249</f>
        <v>1.0124243212266473</v>
      </c>
      <c r="V249" s="148">
        <f>U249*Input!T249/100</f>
        <v>1.5445313108821553E-3</v>
      </c>
      <c r="W249" s="157">
        <v>0</v>
      </c>
      <c r="X249" s="152">
        <f>((($L$4*0.000000001*Input!G249/Input!W249*(232/229))-(W249*0.000000001))/Input!F249)*1000000000</f>
        <v>0.85477931328676882</v>
      </c>
      <c r="Y249" s="152">
        <f>X249*Input!X249/100</f>
        <v>1.451550772397288E-2</v>
      </c>
      <c r="Z249" s="152">
        <f t="shared" si="808"/>
        <v>2.0871265055958166E-4</v>
      </c>
      <c r="AA249" s="152">
        <f>Z249*Input!X249/100</f>
        <v>3.5442716549131947E-6</v>
      </c>
      <c r="AB249" s="153">
        <v>0</v>
      </c>
      <c r="AC249" s="153">
        <v>0.9</v>
      </c>
      <c r="AD249" s="152">
        <f>(((Input!G249*$L$4*0.000000001*Input!U249*(230/229))-((AB249*0.000000000000001)+(Input!G249*AC249*0.000000000000001)))/Input!F249)*1000000000000</f>
        <v>223.67989192326658</v>
      </c>
      <c r="AE249" s="152">
        <f>AD249*Input!V249/100</f>
        <v>1.1592632955450068</v>
      </c>
      <c r="AF249" s="152">
        <f t="shared" si="809"/>
        <v>10.197236052465207</v>
      </c>
      <c r="AG249" s="152">
        <f>AF249*Input!V249/100</f>
        <v>5.2849102214724185E-2</v>
      </c>
      <c r="AH249" s="148">
        <f t="shared" si="810"/>
        <v>48857.776589609166</v>
      </c>
      <c r="AI249" s="157">
        <f t="shared" si="811"/>
        <v>867.46222124172732</v>
      </c>
      <c r="AJ249" s="154">
        <f t="shared" si="812"/>
        <v>12.424321226647272</v>
      </c>
      <c r="AK249" s="157">
        <f t="shared" si="813"/>
        <v>1.5445313108821552</v>
      </c>
      <c r="AL249" s="157">
        <f t="shared" si="814"/>
        <v>0.99791595377458009</v>
      </c>
      <c r="AM249" s="157">
        <f t="shared" si="815"/>
        <v>5.183348050445717E-3</v>
      </c>
      <c r="AN249" s="148">
        <f>AF249/Q249</f>
        <v>0.99791595377458009</v>
      </c>
      <c r="AO249" s="152">
        <f t="shared" si="816"/>
        <v>5.183348050445717E-3</v>
      </c>
      <c r="AP249" s="148">
        <f t="shared" si="817"/>
        <v>433.36939999999998</v>
      </c>
      <c r="AQ249" s="148">
        <f t="shared" si="818"/>
        <v>36.073500000000003</v>
      </c>
      <c r="AR249" s="148">
        <f t="shared" si="819"/>
        <v>8.3239610364737349</v>
      </c>
      <c r="AS249" s="156">
        <f t="shared" si="820"/>
        <v>2.0424915406134384E-5</v>
      </c>
      <c r="AT249" s="156">
        <f t="shared" si="821"/>
        <v>3.4691909939639368E-7</v>
      </c>
      <c r="AU249" s="148">
        <v>0.75</v>
      </c>
      <c r="AV249" s="148">
        <f t="shared" si="822"/>
        <v>0.375</v>
      </c>
      <c r="AW249" s="148">
        <f t="shared" si="823"/>
        <v>433.36779999999999</v>
      </c>
      <c r="AX249" s="158">
        <f t="shared" si="824"/>
        <v>36.020074591899998</v>
      </c>
      <c r="AY249" s="158">
        <f t="shared" si="825"/>
        <v>30.983271213621833</v>
      </c>
      <c r="AZ249" s="148" t="str">
        <f>Input!B249</f>
        <v>Hu1-13</v>
      </c>
      <c r="BA249" s="159">
        <f>Input!E249</f>
        <v>0</v>
      </c>
      <c r="BB249" s="148">
        <f t="shared" si="826"/>
        <v>42.287154084485337</v>
      </c>
      <c r="BC249" s="154">
        <f t="shared" si="827"/>
        <v>6.4302082916012422</v>
      </c>
      <c r="BD249" s="148">
        <f t="shared" si="828"/>
        <v>433309.8</v>
      </c>
      <c r="BE249" s="160">
        <f t="shared" si="829"/>
        <v>15491.635606810916</v>
      </c>
      <c r="BF249" s="161">
        <f t="shared" si="830"/>
        <v>7.1494170110520061</v>
      </c>
      <c r="BG249" s="162"/>
      <c r="BH249" s="162"/>
      <c r="BI249" s="162"/>
      <c r="BJ249" s="162"/>
      <c r="BK249" s="162"/>
      <c r="BL249" s="162"/>
      <c r="BM249" s="166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2"/>
      <c r="DC249" s="162"/>
      <c r="DD249" s="162"/>
      <c r="DE249" s="162"/>
    </row>
    <row r="250" spans="1:109" ht="15" customHeight="1" x14ac:dyDescent="0.2">
      <c r="A250" s="9">
        <f>Input!A250</f>
        <v>10825</v>
      </c>
      <c r="B250" s="9" t="str">
        <f>Input!B250</f>
        <v>GH17-05-15,4</v>
      </c>
      <c r="C250" s="9">
        <f>Input!O250</f>
        <v>0.74258847177247744</v>
      </c>
      <c r="D250" s="9">
        <f>C250*Input!P250/100</f>
        <v>5.4842171942048497E-3</v>
      </c>
      <c r="E250" s="11">
        <f>Input!M250</f>
        <v>0.93070512507918912</v>
      </c>
      <c r="F250" s="12">
        <f>E250*Input!N250/100</f>
        <v>2.5294185662825728E-4</v>
      </c>
      <c r="G250" s="13">
        <f t="shared" si="805"/>
        <v>128.3256226459186</v>
      </c>
      <c r="H250" s="12">
        <f>G250*Input!L250/100</f>
        <v>8.1080046891076521E-2</v>
      </c>
      <c r="I250" s="9">
        <v>0.3</v>
      </c>
      <c r="J250" s="21">
        <f>(((C250*$G$4*0.000000001*Input!G250*(234/233))-(I250*0.000000000000001))/Input!F250)*1000000000000</f>
        <v>14.102385993778416</v>
      </c>
      <c r="K250" s="9">
        <f>J250*Input!P250/100</f>
        <v>0.10414994399494221</v>
      </c>
      <c r="L250" s="14">
        <f t="shared" si="806"/>
        <v>0.19502574739502515</v>
      </c>
      <c r="M250" s="22">
        <f>L250*Input!P250/100</f>
        <v>1.4403180197822322E-3</v>
      </c>
      <c r="N250" s="9">
        <v>5.0000000000000001E-3</v>
      </c>
      <c r="O250" s="21">
        <f>(((G250*$D$4*0.000000001*Input!G250*(238/236))-(N250*0.000000001))/Input!F250)*1000000</f>
        <v>0.24549165126585623</v>
      </c>
      <c r="P250" s="9">
        <f>O250*Input!N250/100</f>
        <v>6.6718354057241256E-5</v>
      </c>
      <c r="Q250" s="23">
        <f t="shared" si="807"/>
        <v>0.18316111966383869</v>
      </c>
      <c r="R250" s="24">
        <f>Q250*Input!N250/100</f>
        <v>4.9778509241517122E-5</v>
      </c>
      <c r="S250" s="65">
        <f>Input!S250*$G$6/0.000000000155125</f>
        <v>1.0467283993302468</v>
      </c>
      <c r="T250" s="9">
        <f>S250*Input!T250/100</f>
        <v>1.234057426473096E-3</v>
      </c>
      <c r="U250" s="9">
        <f>S250*1/((U249+U251)/2)</f>
        <v>1.0440125498898594</v>
      </c>
      <c r="V250" s="9">
        <f>U250*Input!T250/100</f>
        <v>1.2308555317187E-3</v>
      </c>
      <c r="W250" s="3">
        <v>3.0000000000000001E-3</v>
      </c>
      <c r="X250" s="21">
        <f>((($L$4*0.000000001*Input!G250/Input!W250*(232/229))-(W250*0.000000001))/Input!F250)*1000000000</f>
        <v>1.9053194775218798</v>
      </c>
      <c r="Y250" s="21">
        <f>X250*Input!X250/100</f>
        <v>4.7709649200887083E-3</v>
      </c>
      <c r="Z250" s="21">
        <f t="shared" si="808"/>
        <v>4.6522449962821811E-4</v>
      </c>
      <c r="AA250" s="21">
        <f>Z250*Input!X250/100</f>
        <v>1.1649331221758649E-6</v>
      </c>
      <c r="AB250" s="14">
        <v>0.05</v>
      </c>
      <c r="AC250" s="14">
        <v>0.9</v>
      </c>
      <c r="AD250" s="21">
        <f>(((Input!G250*$L$4*0.000000001*Input!U250*(230/229))-((AB250*0.000000000000001)+(Input!G250*AC250*0.000000000000001)))/Input!F250)*1000000000000</f>
        <v>0.10967169699561416</v>
      </c>
      <c r="AE250" s="21">
        <f>AD250*Input!V250/100</f>
        <v>1.371169625674623E-3</v>
      </c>
      <c r="AF250" s="191">
        <f t="shared" si="809"/>
        <v>4.999770756874143E-3</v>
      </c>
      <c r="AG250" s="21">
        <f>AF250*Input!V250/100</f>
        <v>6.2509598966415224E-5</v>
      </c>
      <c r="AH250" s="9">
        <f t="shared" si="810"/>
        <v>10.747006576114726</v>
      </c>
      <c r="AI250" s="3">
        <f t="shared" si="811"/>
        <v>0.13703274817478578</v>
      </c>
      <c r="AJ250" s="22">
        <f t="shared" si="812"/>
        <v>44.012549889859365</v>
      </c>
      <c r="AK250" s="3">
        <f t="shared" si="813"/>
        <v>1.2308555317187</v>
      </c>
      <c r="AL250" s="3">
        <f t="shared" si="814"/>
        <v>2.729711832975458E-2</v>
      </c>
      <c r="AM250" s="3">
        <f t="shared" si="815"/>
        <v>3.4136265372556191E-4</v>
      </c>
      <c r="AN250" s="9">
        <f>AL250*1/((AN249+AN251)/2)</f>
        <v>2.7268524321895526E-2</v>
      </c>
      <c r="AO250" s="21">
        <f t="shared" si="816"/>
        <v>3.4100507288917101E-4</v>
      </c>
      <c r="AP250" s="58">
        <f t="shared" si="817"/>
        <v>2.8895</v>
      </c>
      <c r="AQ250" s="58">
        <f t="shared" si="818"/>
        <v>3.6799999999999999E-2</v>
      </c>
      <c r="AR250" s="58">
        <f t="shared" si="819"/>
        <v>1.273576743381208</v>
      </c>
      <c r="AS250" s="67">
        <f t="shared" si="820"/>
        <v>2.5399740975708116E-3</v>
      </c>
      <c r="AT250" s="67">
        <f t="shared" si="821"/>
        <v>6.3975062728936715E-6</v>
      </c>
      <c r="AU250" s="58">
        <v>1.92</v>
      </c>
      <c r="AV250" s="58">
        <f t="shared" si="822"/>
        <v>0.96</v>
      </c>
      <c r="AW250" s="58">
        <f t="shared" si="823"/>
        <v>2.3784000000000001</v>
      </c>
      <c r="AX250" s="57">
        <f t="shared" si="824"/>
        <v>0.25657624140000002</v>
      </c>
      <c r="AY250" s="47">
        <f t="shared" si="825"/>
        <v>0.25878617554537631</v>
      </c>
      <c r="AZ250" s="9" t="str">
        <f>Input!B250</f>
        <v>GH17-05-15,4</v>
      </c>
      <c r="BA250" s="48">
        <f>Input!E250</f>
        <v>15.4</v>
      </c>
      <c r="BB250" s="58">
        <f t="shared" si="826"/>
        <v>44.309402028512316</v>
      </c>
      <c r="BC250" s="22">
        <f t="shared" si="827"/>
        <v>1.2395810231908155</v>
      </c>
      <c r="BD250" s="9">
        <f t="shared" si="828"/>
        <v>2320.4</v>
      </c>
      <c r="BE250" s="49">
        <f t="shared" si="829"/>
        <v>129.39308777268815</v>
      </c>
      <c r="BF250" s="89">
        <f t="shared" si="830"/>
        <v>10.880683465580908</v>
      </c>
      <c r="BG250" s="85"/>
      <c r="BH250" s="85"/>
      <c r="BI250" s="85"/>
      <c r="BJ250" s="85"/>
      <c r="BK250" s="85"/>
      <c r="BL250" s="85"/>
      <c r="BM250" s="90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  <c r="CE250" s="85"/>
      <c r="CF250" s="85"/>
      <c r="CG250" s="85"/>
      <c r="CH250" s="85"/>
      <c r="CI250" s="85"/>
      <c r="CJ250" s="85"/>
      <c r="CK250" s="85"/>
      <c r="CL250" s="85"/>
      <c r="CM250" s="85"/>
      <c r="CN250" s="85"/>
      <c r="CO250" s="85"/>
      <c r="CP250" s="85"/>
      <c r="CQ250" s="85"/>
      <c r="CR250" s="85"/>
      <c r="CS250" s="85"/>
      <c r="CT250" s="85"/>
      <c r="CU250" s="85"/>
      <c r="CV250" s="85"/>
      <c r="CW250" s="85"/>
      <c r="CX250" s="85"/>
      <c r="CY250" s="85"/>
      <c r="CZ250" s="85"/>
      <c r="DA250" s="85"/>
      <c r="DB250" s="85"/>
      <c r="DC250" s="85"/>
      <c r="DD250" s="85"/>
      <c r="DE250" s="85"/>
    </row>
    <row r="251" spans="1:109" s="165" customFormat="1" ht="15" customHeight="1" x14ac:dyDescent="0.2">
      <c r="A251" s="148">
        <f>Input!A251</f>
        <v>10815</v>
      </c>
      <c r="B251" s="148" t="str">
        <f>Input!B251</f>
        <v>Hu1-13</v>
      </c>
      <c r="C251" s="148">
        <f>Input!O251</f>
        <v>1.980191038712372</v>
      </c>
      <c r="D251" s="148">
        <f>C251*Input!P251/100</f>
        <v>7.7606400916982718E-2</v>
      </c>
      <c r="E251" s="149">
        <f>Input!M251</f>
        <v>2.7318668532900139</v>
      </c>
      <c r="F251" s="150">
        <f>E251*Input!N251/100</f>
        <v>1.0441962728786919E-3</v>
      </c>
      <c r="G251" s="151">
        <f t="shared" si="805"/>
        <v>376.6698017316271</v>
      </c>
      <c r="H251" s="150">
        <f>G251*Input!L251/100</f>
        <v>6.6710054852466741E-2</v>
      </c>
      <c r="I251" s="148">
        <v>0</v>
      </c>
      <c r="J251" s="152">
        <f>(((C251*$G$4*0.000000001*Input!G251*(234/233))-(I251*0.000000000000001))/Input!F251)*1000000000000</f>
        <v>714.91980357493776</v>
      </c>
      <c r="K251" s="148">
        <f>J251*Input!P251/100</f>
        <v>28.018686992849339</v>
      </c>
      <c r="L251" s="153">
        <f t="shared" si="806"/>
        <v>9.886821214595777</v>
      </c>
      <c r="M251" s="154">
        <f>L251*Input!P251/100</f>
        <v>0.38747807457677291</v>
      </c>
      <c r="N251" s="148">
        <v>0</v>
      </c>
      <c r="O251" s="152">
        <f>(((G251*$D$4*0.000000001*Input!G251*(238/236))-(N251*0.000000001))/Input!F251)*1000000</f>
        <v>13.698975697070667</v>
      </c>
      <c r="P251" s="148">
        <f>O251*Input!N251/100</f>
        <v>5.2361334330441531E-3</v>
      </c>
      <c r="Q251" s="155">
        <f t="shared" si="807"/>
        <v>10.220794532054843</v>
      </c>
      <c r="R251" s="156">
        <f>Q251*Input!N251/100</f>
        <v>3.9066748598591342E-3</v>
      </c>
      <c r="S251" s="154">
        <f>Input!S251*$G$6/0.000000000155125</f>
        <v>0.99277839293741921</v>
      </c>
      <c r="T251" s="148">
        <f>S251*Input!T251/100</f>
        <v>1.5690791471491196E-3</v>
      </c>
      <c r="U251" s="154">
        <f>S251</f>
        <v>0.99277839293741921</v>
      </c>
      <c r="V251" s="148">
        <f>U251*Input!T251/100</f>
        <v>1.5690791471491196E-3</v>
      </c>
      <c r="W251" s="157">
        <v>0</v>
      </c>
      <c r="X251" s="152">
        <f>((($L$4*0.000000001*Input!G251/Input!W251*(232/229))-(W251*0.000000001))/Input!F251)*1000000000</f>
        <v>0.87762958122907886</v>
      </c>
      <c r="Y251" s="152">
        <f>X251*Input!X251/100</f>
        <v>2.0151582652745505E-2</v>
      </c>
      <c r="Z251" s="152">
        <f t="shared" si="808"/>
        <v>2.142920321778593E-4</v>
      </c>
      <c r="AA251" s="152">
        <f>Z251*Input!X251/100</f>
        <v>4.9204398878731079E-6</v>
      </c>
      <c r="AB251" s="153">
        <v>0</v>
      </c>
      <c r="AC251" s="153">
        <v>0.9</v>
      </c>
      <c r="AD251" s="152">
        <f>(((Input!G251*$L$4*0.000000001*Input!U251*(230/229))-((AB251*0.000000000000001)+(Input!G251*AC251*0.000000000000001)))/Input!F251)*1000000000000</f>
        <v>225.13408055750077</v>
      </c>
      <c r="AE251" s="152">
        <f>AD251*Input!V251/100</f>
        <v>1.1944104600943637</v>
      </c>
      <c r="AF251" s="152">
        <f t="shared" si="809"/>
        <v>10.263530365470263</v>
      </c>
      <c r="AG251" s="152">
        <f>AF251*Input!V251/100</f>
        <v>5.445140955850445E-2</v>
      </c>
      <c r="AH251" s="148">
        <f t="shared" si="810"/>
        <v>47895.062924932652</v>
      </c>
      <c r="AI251" s="157">
        <f t="shared" si="811"/>
        <v>1128.7102388762385</v>
      </c>
      <c r="AJ251" s="154">
        <f t="shared" si="812"/>
        <v>-7.2216070625807927</v>
      </c>
      <c r="AK251" s="157">
        <f t="shared" si="813"/>
        <v>1.5690791471491197</v>
      </c>
      <c r="AL251" s="157">
        <f t="shared" si="814"/>
        <v>1.0041812633334317</v>
      </c>
      <c r="AM251" s="157">
        <f t="shared" si="815"/>
        <v>5.341321086198318E-3</v>
      </c>
      <c r="AN251" s="148">
        <f>AF251/Q251</f>
        <v>1.0041812633334317</v>
      </c>
      <c r="AO251" s="152">
        <f t="shared" si="816"/>
        <v>5.341321086198318E-3</v>
      </c>
      <c r="AP251" s="148" t="str">
        <f t="shared" si="817"/>
        <v>Out of range</v>
      </c>
      <c r="AQ251" s="148" t="e">
        <f t="shared" si="818"/>
        <v>#VALUE!</v>
      </c>
      <c r="AR251" s="148" t="e">
        <f t="shared" si="819"/>
        <v>#VALUE!</v>
      </c>
      <c r="AS251" s="156">
        <f t="shared" si="820"/>
        <v>2.0966279236490717E-5</v>
      </c>
      <c r="AT251" s="156">
        <f t="shared" si="821"/>
        <v>4.8148131462591748E-7</v>
      </c>
      <c r="AU251" s="148">
        <v>0.75</v>
      </c>
      <c r="AV251" s="148">
        <f t="shared" si="822"/>
        <v>0.375</v>
      </c>
      <c r="AW251" s="148" t="str">
        <f t="shared" si="823"/>
        <v>Out of range</v>
      </c>
      <c r="AX251" s="158">
        <f t="shared" si="824"/>
        <v>0</v>
      </c>
      <c r="AY251" s="158" t="e">
        <f t="shared" si="825"/>
        <v>#VALUE!</v>
      </c>
      <c r="AZ251" s="148" t="str">
        <f>Input!B251</f>
        <v>Hu1-13</v>
      </c>
      <c r="BA251" s="159">
        <f>Input!E251</f>
        <v>0</v>
      </c>
      <c r="BB251" s="148" t="e">
        <f t="shared" si="826"/>
        <v>#VALUE!</v>
      </c>
      <c r="BC251" s="154" t="e">
        <f t="shared" si="827"/>
        <v>#VALUE!</v>
      </c>
      <c r="BD251" s="148" t="e">
        <f t="shared" si="828"/>
        <v>#VALUE!</v>
      </c>
      <c r="BE251" s="160" t="e">
        <f t="shared" si="829"/>
        <v>#VALUE!</v>
      </c>
      <c r="BF251" s="161" t="e">
        <f t="shared" si="830"/>
        <v>#VALUE!</v>
      </c>
      <c r="BG251" s="162"/>
      <c r="BH251" s="162"/>
      <c r="BI251" s="162"/>
      <c r="BJ251" s="162"/>
      <c r="BK251" s="162"/>
      <c r="BL251" s="162"/>
      <c r="BM251" s="166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2"/>
      <c r="DC251" s="162"/>
      <c r="DD251" s="162"/>
      <c r="DE251" s="162"/>
    </row>
    <row r="252" spans="1:109" ht="15" customHeight="1" x14ac:dyDescent="0.2">
      <c r="A252" s="9">
        <f>Input!A252</f>
        <v>10822</v>
      </c>
      <c r="B252" s="9" t="str">
        <f>Input!B252</f>
        <v>GH17-05-1,75</v>
      </c>
      <c r="C252" s="9">
        <f>Input!O252</f>
        <v>0.85747798256752994</v>
      </c>
      <c r="D252" s="9">
        <f>C252*Input!P252/100</f>
        <v>6.8429145932633302E-3</v>
      </c>
      <c r="E252" s="11">
        <f>Input!M252</f>
        <v>1.0821611344261404</v>
      </c>
      <c r="F252" s="12">
        <f>E252*Input!N252/100</f>
        <v>5.8969320080184007E-4</v>
      </c>
      <c r="G252" s="13">
        <f t="shared" si="805"/>
        <v>149.20837721467623</v>
      </c>
      <c r="H252" s="12">
        <f>G252*Input!L252/100</f>
        <v>0.13980319570169633</v>
      </c>
      <c r="I252" s="9">
        <v>0.3</v>
      </c>
      <c r="J252" s="21">
        <f>(((C252*$G$4*0.000000001*Input!G252*(234/233))-(I252*0.000000000000001))/Input!F252)*1000000000000</f>
        <v>9.6732996816739902</v>
      </c>
      <c r="K252" s="9">
        <f>J252*Input!P252/100</f>
        <v>7.7195642223412381E-2</v>
      </c>
      <c r="L252" s="14">
        <f t="shared" si="806"/>
        <v>0.13377470316206205</v>
      </c>
      <c r="M252" s="22">
        <f>L252*Input!P252/100</f>
        <v>1.0675596191241591E-3</v>
      </c>
      <c r="N252" s="9">
        <v>5.0000000000000001E-3</v>
      </c>
      <c r="O252" s="21">
        <f>(((G252*$D$4*0.000000001*Input!G252*(238/236))-(N252*0.000000001))/Input!F252)*1000000</f>
        <v>0.16956015781893261</v>
      </c>
      <c r="P252" s="9">
        <f>O252*Input!N252/100</f>
        <v>9.2397027588441761E-5</v>
      </c>
      <c r="Q252" s="23">
        <f t="shared" si="807"/>
        <v>0.12650869468004741</v>
      </c>
      <c r="R252" s="24">
        <f>Q252*Input!N252/100</f>
        <v>6.8937346502191869E-5</v>
      </c>
      <c r="S252" s="65">
        <f>Input!S252*$G$6/0.000000000155125</f>
        <v>1.0604206829667209</v>
      </c>
      <c r="T252" s="9">
        <f>S252*Input!T252/100</f>
        <v>1.4196590516127026E-3</v>
      </c>
      <c r="U252" s="9">
        <f>S252*1/((U251+U253)/2)</f>
        <v>1.0671777038529842</v>
      </c>
      <c r="V252" s="9">
        <f>U252*Input!T252/100</f>
        <v>1.428705146259105E-3</v>
      </c>
      <c r="W252" s="3">
        <v>3.0000000000000001E-3</v>
      </c>
      <c r="X252" s="21">
        <f>((($L$4*0.000000001*Input!G252/Input!W252*(232/229))-(W252*0.000000001))/Input!F252)*1000000000</f>
        <v>4.5368826633456312</v>
      </c>
      <c r="Y252" s="21">
        <f>X252*Input!X252/100</f>
        <v>1.0350079282583595E-2</v>
      </c>
      <c r="Z252" s="21">
        <f t="shared" si="808"/>
        <v>1.1077769328596341E-3</v>
      </c>
      <c r="AA252" s="21">
        <f>Z252*Input!X252/100</f>
        <v>2.5271932146597424E-6</v>
      </c>
      <c r="AB252" s="14">
        <v>0.05</v>
      </c>
      <c r="AC252" s="14">
        <v>0.9</v>
      </c>
      <c r="AD252" s="21">
        <f>(((Input!G252*$L$4*0.000000001*Input!U252*(230/229))-((AB252*0.000000000000001)+(Input!G252*AC252*0.000000000000001)))/Input!F252)*1000000000000</f>
        <v>4.9377877090038172E-2</v>
      </c>
      <c r="AE252" s="21">
        <f>AD252*Input!V252/100</f>
        <v>8.4622375842343224E-4</v>
      </c>
      <c r="AF252" s="191">
        <f t="shared" si="809"/>
        <v>2.2510645196013638E-3</v>
      </c>
      <c r="AG252" s="21">
        <f>AF252*Input!V252/100</f>
        <v>3.8578091859988294E-5</v>
      </c>
      <c r="AH252" s="9">
        <f t="shared" si="810"/>
        <v>2.0320557802105768</v>
      </c>
      <c r="AI252" s="3">
        <f t="shared" si="811"/>
        <v>3.5131978271292628E-2</v>
      </c>
      <c r="AJ252" s="22">
        <f t="shared" si="812"/>
        <v>67.177703852984166</v>
      </c>
      <c r="AK252" s="3">
        <f t="shared" si="813"/>
        <v>1.4287051462591049</v>
      </c>
      <c r="AL252" s="3">
        <f t="shared" si="814"/>
        <v>1.7793753427734916E-2</v>
      </c>
      <c r="AM252" s="3">
        <f t="shared" si="815"/>
        <v>3.0509830789210017E-4</v>
      </c>
      <c r="AN252" s="9">
        <f>AL252*1/((AN251+AN253)/2)</f>
        <v>1.7767354339601627E-2</v>
      </c>
      <c r="AO252" s="21">
        <f t="shared" si="816"/>
        <v>3.0464565931786477E-4</v>
      </c>
      <c r="AP252" s="58">
        <f t="shared" si="817"/>
        <v>1.833</v>
      </c>
      <c r="AQ252" s="58">
        <f t="shared" si="818"/>
        <v>3.1699999999999999E-2</v>
      </c>
      <c r="AR252" s="58">
        <f t="shared" si="819"/>
        <v>1.729405346426623</v>
      </c>
      <c r="AS252" s="67">
        <f t="shared" si="820"/>
        <v>8.7565280446637115E-3</v>
      </c>
      <c r="AT252" s="67">
        <f t="shared" si="821"/>
        <v>2.0538415216102165E-5</v>
      </c>
      <c r="AU252" s="58">
        <v>1.92</v>
      </c>
      <c r="AV252" s="58">
        <f t="shared" si="822"/>
        <v>0.96</v>
      </c>
      <c r="AW252" s="58">
        <f t="shared" si="823"/>
        <v>9.9299999999999999E-2</v>
      </c>
      <c r="AX252" s="57">
        <f t="shared" si="824"/>
        <v>0.53652352739999998</v>
      </c>
      <c r="AY252" s="47">
        <f t="shared" si="825"/>
        <v>0.87449827300719507</v>
      </c>
      <c r="AZ252" s="9" t="str">
        <f>Input!B252</f>
        <v>GH17-05-1,75</v>
      </c>
      <c r="BA252" s="48">
        <f>Input!E252</f>
        <v>1.75</v>
      </c>
      <c r="BB252" s="58">
        <f t="shared" si="826"/>
        <v>67.196560028267072</v>
      </c>
      <c r="BC252" s="22">
        <f t="shared" si="827"/>
        <v>1.4387243978764419</v>
      </c>
      <c r="BD252" s="9">
        <f t="shared" si="828"/>
        <v>41.3</v>
      </c>
      <c r="BE252" s="49">
        <f t="shared" si="829"/>
        <v>437.24913650359753</v>
      </c>
      <c r="BF252" s="89">
        <f t="shared" si="830"/>
        <v>880.66291340100213</v>
      </c>
      <c r="BG252" s="85"/>
      <c r="BH252" s="85"/>
      <c r="BI252" s="85"/>
      <c r="BJ252" s="85"/>
      <c r="BK252" s="85"/>
      <c r="BL252" s="85"/>
      <c r="BM252" s="90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</row>
    <row r="253" spans="1:109" s="165" customFormat="1" ht="15" customHeight="1" x14ac:dyDescent="0.2">
      <c r="A253" s="148">
        <f>Input!A253</f>
        <v>10815</v>
      </c>
      <c r="B253" s="148" t="str">
        <f>Input!B253</f>
        <v>Hu1-13</v>
      </c>
      <c r="C253" s="148">
        <f>Input!O253</f>
        <v>1.9809160215560937</v>
      </c>
      <c r="D253" s="148">
        <f>C253*Input!P253/100</f>
        <v>6.2669197167529098E-2</v>
      </c>
      <c r="E253" s="149">
        <f>Input!M253</f>
        <v>2.7323754782387604</v>
      </c>
      <c r="F253" s="150">
        <f>E253*Input!N253/100</f>
        <v>1.2545463125698977E-3</v>
      </c>
      <c r="G253" s="151">
        <f t="shared" si="805"/>
        <v>376.73993093956028</v>
      </c>
      <c r="H253" s="150">
        <f>G253*Input!L253/100</f>
        <v>5.9447037619297947E-2</v>
      </c>
      <c r="I253" s="148">
        <v>0</v>
      </c>
      <c r="J253" s="152">
        <f>(((C253*$G$4*0.000000001*Input!G253*(234/233))-(I253*0.000000000000001))/Input!F253)*1000000000000</f>
        <v>715.18154831678146</v>
      </c>
      <c r="K253" s="148">
        <f>J253*Input!P253/100</f>
        <v>22.625822081460683</v>
      </c>
      <c r="L253" s="153">
        <f t="shared" si="806"/>
        <v>9.8904409541155509</v>
      </c>
      <c r="M253" s="154">
        <f>L253*Input!P253/100</f>
        <v>0.31289867287779943</v>
      </c>
      <c r="N253" s="148">
        <v>0</v>
      </c>
      <c r="O253" s="152">
        <f>(((G253*$D$4*0.000000001*Input!G253*(238/236))-(N253*0.000000001))/Input!F253)*1000000</f>
        <v>13.701526202342697</v>
      </c>
      <c r="P253" s="148">
        <f>O253*Input!N253/100</f>
        <v>6.2909359678519402E-3</v>
      </c>
      <c r="Q253" s="155">
        <f t="shared" si="807"/>
        <v>10.222697461946449</v>
      </c>
      <c r="R253" s="156">
        <f>Q253*Input!N253/100</f>
        <v>4.6936621659586968E-3</v>
      </c>
      <c r="S253" s="154">
        <f>Input!S253*$G$6/0.000000000155125</f>
        <v>0.99455825987706981</v>
      </c>
      <c r="T253" s="148">
        <f>S253*Input!T253/100</f>
        <v>1.5371849844294607E-3</v>
      </c>
      <c r="U253" s="154">
        <f>S253</f>
        <v>0.99455825987706981</v>
      </c>
      <c r="V253" s="148">
        <f>U253*Input!T253/100</f>
        <v>1.5371849844294607E-3</v>
      </c>
      <c r="W253" s="157">
        <v>0</v>
      </c>
      <c r="X253" s="152">
        <f>((($L$4*0.000000001*Input!G253/Input!W253*(232/229))-(W253*0.000000001))/Input!F253)*1000000000</f>
        <v>0.85789031714062214</v>
      </c>
      <c r="Y253" s="152">
        <f>X253*Input!X253/100</f>
        <v>1.722315989264776E-2</v>
      </c>
      <c r="Z253" s="152">
        <f t="shared" si="808"/>
        <v>2.0947226868574115E-4</v>
      </c>
      <c r="AA253" s="152">
        <f>Z253*Input!X253/100</f>
        <v>4.2054028406277248E-6</v>
      </c>
      <c r="AB253" s="153">
        <v>0</v>
      </c>
      <c r="AC253" s="153">
        <v>0.9</v>
      </c>
      <c r="AD253" s="152">
        <f>(((Input!G253*$L$4*0.000000001*Input!U253*(230/229))-((AB253*0.000000000000001)+(Input!G253*AC253*0.000000000000001)))/Input!F253)*1000000000000</f>
        <v>223.96715267231002</v>
      </c>
      <c r="AE253" s="152">
        <f>AD253*Input!V253/100</f>
        <v>1.2085137564392427</v>
      </c>
      <c r="AF253" s="152">
        <f t="shared" si="809"/>
        <v>10.210331845928881</v>
      </c>
      <c r="AG253" s="152">
        <f>AF253*Input!V253/100</f>
        <v>5.5094358018064414E-2</v>
      </c>
      <c r="AH253" s="148">
        <f t="shared" si="810"/>
        <v>48743.119602370076</v>
      </c>
      <c r="AI253" s="157">
        <f t="shared" si="811"/>
        <v>1013.3050591695089</v>
      </c>
      <c r="AJ253" s="154">
        <f t="shared" si="812"/>
        <v>-5.4417401229301943</v>
      </c>
      <c r="AK253" s="157">
        <f t="shared" si="813"/>
        <v>1.5371849844294607</v>
      </c>
      <c r="AL253" s="157">
        <f t="shared" si="814"/>
        <v>0.99879037640861434</v>
      </c>
      <c r="AM253" s="157">
        <f t="shared" si="815"/>
        <v>5.4088902708572814E-3</v>
      </c>
      <c r="AN253" s="148">
        <f>AF253/Q253</f>
        <v>0.99879037640861434</v>
      </c>
      <c r="AO253" s="152">
        <f t="shared" si="816"/>
        <v>5.4088902708572814E-3</v>
      </c>
      <c r="AP253" s="148" t="str">
        <f t="shared" si="817"/>
        <v>Out of range</v>
      </c>
      <c r="AQ253" s="148" t="e">
        <f t="shared" si="818"/>
        <v>#VALUE!</v>
      </c>
      <c r="AR253" s="148" t="e">
        <f t="shared" si="819"/>
        <v>#VALUE!</v>
      </c>
      <c r="AS253" s="156">
        <f t="shared" si="820"/>
        <v>2.0490899732237273E-5</v>
      </c>
      <c r="AT253" s="156">
        <f t="shared" si="821"/>
        <v>4.1148654729602955E-7</v>
      </c>
      <c r="AU253" s="148">
        <v>0.75</v>
      </c>
      <c r="AV253" s="148">
        <f t="shared" si="822"/>
        <v>0.375</v>
      </c>
      <c r="AW253" s="148" t="str">
        <f t="shared" si="823"/>
        <v>Out of range</v>
      </c>
      <c r="AX253" s="158">
        <f t="shared" si="824"/>
        <v>220.8664387375</v>
      </c>
      <c r="AY253" s="158" t="e">
        <f t="shared" si="825"/>
        <v>#VALUE!</v>
      </c>
      <c r="AZ253" s="148" t="str">
        <f>Input!B253</f>
        <v>Hu1-13</v>
      </c>
      <c r="BA253" s="159">
        <f>Input!E253</f>
        <v>0</v>
      </c>
      <c r="BB253" s="148" t="e">
        <f t="shared" si="826"/>
        <v>#VALUE!</v>
      </c>
      <c r="BC253" s="154" t="e">
        <f t="shared" si="827"/>
        <v>#VALUE!</v>
      </c>
      <c r="BD253" s="148" t="e">
        <f t="shared" si="828"/>
        <v>#VALUE!</v>
      </c>
      <c r="BE253" s="160" t="e">
        <f t="shared" si="829"/>
        <v>#VALUE!</v>
      </c>
      <c r="BF253" s="161" t="e">
        <f t="shared" si="830"/>
        <v>#VALUE!</v>
      </c>
      <c r="BG253" s="162"/>
      <c r="BH253" s="162"/>
      <c r="BI253" s="162"/>
      <c r="BJ253" s="162"/>
      <c r="BK253" s="162"/>
      <c r="BL253" s="162"/>
      <c r="BM253" s="166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2"/>
      <c r="DC253" s="162"/>
      <c r="DD253" s="162"/>
      <c r="DE253" s="162"/>
    </row>
    <row r="254" spans="1:109" ht="15" customHeight="1" x14ac:dyDescent="0.2">
      <c r="A254" s="9">
        <f>Input!A254</f>
        <v>10824</v>
      </c>
      <c r="B254" s="9" t="str">
        <f>Input!B254</f>
        <v>GH17-05-9,25</v>
      </c>
      <c r="C254" s="9">
        <f>Input!O254</f>
        <v>0.62083962917950197</v>
      </c>
      <c r="D254" s="9">
        <f>C254*Input!P254/100</f>
        <v>2.9944932480513091E-3</v>
      </c>
      <c r="E254" s="11">
        <f>Input!M254</f>
        <v>0.7868243777978513</v>
      </c>
      <c r="F254" s="12">
        <f>E254*Input!N254/100</f>
        <v>5.4026039111534929E-4</v>
      </c>
      <c r="G254" s="13">
        <f t="shared" si="805"/>
        <v>108.48734521076773</v>
      </c>
      <c r="H254" s="12">
        <f>G254*Input!L254/100</f>
        <v>9.1613695932159192E-2</v>
      </c>
      <c r="I254" s="9">
        <v>0.3</v>
      </c>
      <c r="J254" s="21">
        <f>(((C254*$G$4*0.000000001*Input!G254*(234/233))-(I254*0.000000000000001))/Input!F254)*1000000000000</f>
        <v>11.547119148445011</v>
      </c>
      <c r="K254" s="9">
        <f>J254*Input!P254/100</f>
        <v>5.569517263284296E-2</v>
      </c>
      <c r="L254" s="14">
        <f t="shared" si="806"/>
        <v>0.15968826432480351</v>
      </c>
      <c r="M254" s="22">
        <f>L254*Input!P254/100</f>
        <v>7.7022375318667069E-4</v>
      </c>
      <c r="N254" s="9">
        <v>5.0000000000000001E-3</v>
      </c>
      <c r="O254" s="21">
        <f>(((G254*$D$4*0.000000001*Input!G254*(238/236))-(N254*0.000000001))/Input!F254)*1000000</f>
        <v>0.20326053046266285</v>
      </c>
      <c r="P254" s="9">
        <f>O254*Input!N254/100</f>
        <v>1.3956559657367988E-4</v>
      </c>
      <c r="Q254" s="23">
        <f t="shared" si="807"/>
        <v>0.15165251506939983</v>
      </c>
      <c r="R254" s="24">
        <f>Q254*Input!N254/100</f>
        <v>1.0412977713569273E-4</v>
      </c>
      <c r="S254" s="65">
        <f>Input!S254*$G$6/0.000000000155125</f>
        <v>1.0510231084068813</v>
      </c>
      <c r="T254" s="9">
        <f>S254*Input!T254/100</f>
        <v>1.5244814143489742E-3</v>
      </c>
      <c r="U254" s="9">
        <f>S254*1/((U253+U255)/2)</f>
        <v>1.0567737967776676</v>
      </c>
      <c r="V254" s="9">
        <f>U254*Input!T254/100</f>
        <v>1.5328226367929462E-3</v>
      </c>
      <c r="W254" s="3">
        <v>3.0000000000000001E-3</v>
      </c>
      <c r="X254" s="21">
        <f>((($L$4*0.000000001*Input!G254/Input!W254*(232/229))-(W254*0.000000001))/Input!F254)*1000000000</f>
        <v>5.0164784332282935</v>
      </c>
      <c r="Y254" s="21">
        <f>X254*Input!X254/100</f>
        <v>1.5180496243334087E-2</v>
      </c>
      <c r="Z254" s="21">
        <f t="shared" si="808"/>
        <v>1.2248804972223248E-3</v>
      </c>
      <c r="AA254" s="21">
        <f>Z254*Input!X254/100</f>
        <v>3.7066428240678305E-6</v>
      </c>
      <c r="AB254" s="14">
        <v>0.05</v>
      </c>
      <c r="AC254" s="14">
        <v>0.9</v>
      </c>
      <c r="AD254" s="21">
        <f>(((Input!G254*$L$4*0.000000001*Input!U254*(230/229))-((AB254*0.000000000000001)+(Input!G254*AC254*0.000000000000001)))/Input!F254)*1000000000000</f>
        <v>8.540198078221839E-2</v>
      </c>
      <c r="AE254" s="21">
        <f>AD254*Input!V254/100</f>
        <v>1.3776586025619586E-3</v>
      </c>
      <c r="AF254" s="191">
        <f t="shared" si="809"/>
        <v>3.8933502242710677E-3</v>
      </c>
      <c r="AG254" s="21">
        <f>AF254*Input!V254/100</f>
        <v>6.2805421842983158E-5</v>
      </c>
      <c r="AH254" s="9">
        <f t="shared" si="810"/>
        <v>3.1785551595441857</v>
      </c>
      <c r="AI254" s="3">
        <f t="shared" si="811"/>
        <v>5.2169128010612159E-2</v>
      </c>
      <c r="AJ254" s="22">
        <f t="shared" si="812"/>
        <v>56.773796777667584</v>
      </c>
      <c r="AK254" s="3">
        <f t="shared" si="813"/>
        <v>1.5328226367929461</v>
      </c>
      <c r="AL254" s="3">
        <f t="shared" si="814"/>
        <v>2.5672836500531343E-2</v>
      </c>
      <c r="AM254" s="3">
        <f t="shared" si="815"/>
        <v>4.1451531871952301E-4</v>
      </c>
      <c r="AN254" s="9">
        <f>AL254*1/((AN253+AN255)/2)</f>
        <v>2.5703928578931712E-2</v>
      </c>
      <c r="AO254" s="21">
        <f t="shared" si="816"/>
        <v>4.150173334769307E-4</v>
      </c>
      <c r="AP254" s="58">
        <f t="shared" si="817"/>
        <v>2.6882999999999999</v>
      </c>
      <c r="AQ254" s="58">
        <f t="shared" si="818"/>
        <v>4.4699999999999997E-2</v>
      </c>
      <c r="AR254" s="58">
        <f t="shared" si="819"/>
        <v>1.662760852583417</v>
      </c>
      <c r="AS254" s="67">
        <f t="shared" si="820"/>
        <v>8.0768887786779528E-3</v>
      </c>
      <c r="AT254" s="67">
        <f t="shared" si="821"/>
        <v>2.5062971594241583E-5</v>
      </c>
      <c r="AU254" s="58">
        <v>1.92</v>
      </c>
      <c r="AV254" s="58">
        <f t="shared" si="822"/>
        <v>0.96</v>
      </c>
      <c r="AW254" s="58">
        <f t="shared" si="823"/>
        <v>1.0745</v>
      </c>
      <c r="AX254" s="57">
        <f t="shared" si="824"/>
        <v>0.76568493110000002</v>
      </c>
      <c r="AY254" s="47">
        <f t="shared" si="825"/>
        <v>0.81421264564944396</v>
      </c>
      <c r="AZ254" s="9" t="str">
        <f>Input!B254</f>
        <v>GH17-05-9,25</v>
      </c>
      <c r="BA254" s="48">
        <f>Input!E254</f>
        <v>9.25</v>
      </c>
      <c r="BB254" s="58">
        <f t="shared" si="826"/>
        <v>56.946472877051342</v>
      </c>
      <c r="BC254" s="22">
        <f t="shared" si="827"/>
        <v>1.5430593397189769</v>
      </c>
      <c r="BD254" s="9">
        <f t="shared" si="828"/>
        <v>1016.5</v>
      </c>
      <c r="BE254" s="49">
        <f t="shared" si="829"/>
        <v>407.10632282472199</v>
      </c>
      <c r="BF254" s="89">
        <f t="shared" si="830"/>
        <v>75.775955853833779</v>
      </c>
      <c r="BG254" s="85"/>
      <c r="BH254" s="85"/>
      <c r="BI254" s="85"/>
      <c r="BJ254" s="85"/>
      <c r="BK254" s="85"/>
      <c r="BL254" s="85"/>
      <c r="BM254" s="90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</row>
    <row r="255" spans="1:109" s="165" customFormat="1" ht="15" customHeight="1" x14ac:dyDescent="0.2">
      <c r="A255" s="148">
        <f>Input!A255</f>
        <v>10815</v>
      </c>
      <c r="B255" s="148" t="str">
        <f>Input!B255</f>
        <v>Hu1-13</v>
      </c>
      <c r="C255" s="148">
        <f>Input!O255</f>
        <v>1.9809160215560937</v>
      </c>
      <c r="D255" s="148">
        <f>C255*Input!P255/100</f>
        <v>6.2669197167529098E-2</v>
      </c>
      <c r="E255" s="149">
        <f>Input!M255</f>
        <v>2.7323754782387604</v>
      </c>
      <c r="F255" s="150">
        <f>E255*Input!N255/100</f>
        <v>1.2545463125698977E-3</v>
      </c>
      <c r="G255" s="151">
        <f t="shared" si="805"/>
        <v>376.73993093956028</v>
      </c>
      <c r="H255" s="150">
        <f>G255*Input!L255/100</f>
        <v>5.9447037619297947E-2</v>
      </c>
      <c r="I255" s="148">
        <v>0</v>
      </c>
      <c r="J255" s="152">
        <f>(((C255*$G$4*0.000000001*Input!G255*(234/233))-(I255*0.000000000000001))/Input!F255)*1000000000000</f>
        <v>715.18154831678146</v>
      </c>
      <c r="K255" s="148">
        <f>J255*Input!P255/100</f>
        <v>22.625822081460683</v>
      </c>
      <c r="L255" s="153">
        <f t="shared" si="806"/>
        <v>9.8904409541155509</v>
      </c>
      <c r="M255" s="154">
        <f>L255*Input!P255/100</f>
        <v>0.31289867287779943</v>
      </c>
      <c r="N255" s="148">
        <v>0</v>
      </c>
      <c r="O255" s="152">
        <f>(((G255*$D$4*0.000000001*Input!G255*(238/236))-(N255*0.000000001))/Input!F255)*1000000</f>
        <v>13.701526202342697</v>
      </c>
      <c r="P255" s="148">
        <f>O255*Input!N255/100</f>
        <v>6.2909359678519402E-3</v>
      </c>
      <c r="Q255" s="155">
        <f t="shared" si="807"/>
        <v>10.222697461946449</v>
      </c>
      <c r="R255" s="156">
        <f>Q255*Input!N255/100</f>
        <v>4.6936621659586968E-3</v>
      </c>
      <c r="S255" s="154">
        <f>Input!S255*$G$6/0.000000000155125</f>
        <v>0.99455825987706981</v>
      </c>
      <c r="T255" s="148">
        <f>S255*Input!T255/100</f>
        <v>1.5371849844294607E-3</v>
      </c>
      <c r="U255" s="154">
        <f>S255</f>
        <v>0.99455825987706981</v>
      </c>
      <c r="V255" s="148">
        <f>U255*Input!T255/100</f>
        <v>1.5371849844294607E-3</v>
      </c>
      <c r="W255" s="157">
        <v>0</v>
      </c>
      <c r="X255" s="152">
        <f>((($L$4*0.000000001*Input!G255/Input!W255*(232/229))-(W255*0.000000001))/Input!F255)*1000000000</f>
        <v>0.85789031714062214</v>
      </c>
      <c r="Y255" s="152">
        <f>X255*Input!X255/100</f>
        <v>1.722315989264776E-2</v>
      </c>
      <c r="Z255" s="152">
        <f t="shared" si="808"/>
        <v>2.0947226868574115E-4</v>
      </c>
      <c r="AA255" s="152">
        <f>Z255*Input!X255/100</f>
        <v>4.2054028406277248E-6</v>
      </c>
      <c r="AB255" s="153">
        <v>0</v>
      </c>
      <c r="AC255" s="153">
        <v>0.9</v>
      </c>
      <c r="AD255" s="152">
        <f>(((Input!G255*$L$4*0.000000001*Input!U255*(230/229))-((AB255*0.000000000000001)+(Input!G255*AC255*0.000000000000001)))/Input!F255)*1000000000000</f>
        <v>223.96715267231002</v>
      </c>
      <c r="AE255" s="152">
        <f>AD255*Input!V255/100</f>
        <v>1.2085137564392427</v>
      </c>
      <c r="AF255" s="152">
        <f t="shared" si="809"/>
        <v>10.210331845928881</v>
      </c>
      <c r="AG255" s="152">
        <f>AF255*Input!V255/100</f>
        <v>5.5094358018064414E-2</v>
      </c>
      <c r="AH255" s="148">
        <f t="shared" si="810"/>
        <v>48743.119602370076</v>
      </c>
      <c r="AI255" s="157">
        <f t="shared" si="811"/>
        <v>1013.3050591695089</v>
      </c>
      <c r="AJ255" s="154">
        <f t="shared" si="812"/>
        <v>-5.4417401229301943</v>
      </c>
      <c r="AK255" s="157">
        <f t="shared" si="813"/>
        <v>1.5371849844294607</v>
      </c>
      <c r="AL255" s="157">
        <f t="shared" si="814"/>
        <v>0.99879037640861434</v>
      </c>
      <c r="AM255" s="157">
        <f t="shared" si="815"/>
        <v>5.4088902708572814E-3</v>
      </c>
      <c r="AN255" s="148">
        <f>AF255/Q255</f>
        <v>0.99879037640861434</v>
      </c>
      <c r="AO255" s="152">
        <f t="shared" si="816"/>
        <v>5.4088902708572814E-3</v>
      </c>
      <c r="AP255" s="148" t="str">
        <f t="shared" si="817"/>
        <v>Out of range</v>
      </c>
      <c r="AQ255" s="148" t="e">
        <f t="shared" si="818"/>
        <v>#VALUE!</v>
      </c>
      <c r="AR255" s="148" t="e">
        <f t="shared" si="819"/>
        <v>#VALUE!</v>
      </c>
      <c r="AS255" s="156">
        <f t="shared" si="820"/>
        <v>2.0490899732237273E-5</v>
      </c>
      <c r="AT255" s="156">
        <f t="shared" si="821"/>
        <v>4.1148654729602955E-7</v>
      </c>
      <c r="AU255" s="148">
        <v>0.75</v>
      </c>
      <c r="AV255" s="148">
        <f t="shared" si="822"/>
        <v>0.375</v>
      </c>
      <c r="AW255" s="148" t="str">
        <f t="shared" si="823"/>
        <v>Out of range</v>
      </c>
      <c r="AX255" s="158">
        <f t="shared" si="824"/>
        <v>206.1778327108</v>
      </c>
      <c r="AY255" s="158" t="e">
        <f t="shared" si="825"/>
        <v>#VALUE!</v>
      </c>
      <c r="AZ255" s="148" t="str">
        <f>Input!B255</f>
        <v>Hu1-13</v>
      </c>
      <c r="BA255" s="159">
        <f>Input!E255</f>
        <v>0</v>
      </c>
      <c r="BB255" s="148" t="e">
        <f t="shared" si="826"/>
        <v>#VALUE!</v>
      </c>
      <c r="BC255" s="154" t="e">
        <f t="shared" si="827"/>
        <v>#VALUE!</v>
      </c>
      <c r="BD255" s="148" t="e">
        <f t="shared" si="828"/>
        <v>#VALUE!</v>
      </c>
      <c r="BE255" s="160" t="e">
        <f t="shared" si="829"/>
        <v>#VALUE!</v>
      </c>
      <c r="BF255" s="161" t="e">
        <f t="shared" si="830"/>
        <v>#VALUE!</v>
      </c>
      <c r="BG255" s="162"/>
      <c r="BH255" s="162"/>
      <c r="BI255" s="162"/>
      <c r="BJ255" s="162"/>
      <c r="BK255" s="162"/>
      <c r="BL255" s="162"/>
      <c r="BM255" s="166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2"/>
      <c r="DC255" s="162"/>
      <c r="DD255" s="162"/>
      <c r="DE255" s="162"/>
    </row>
    <row r="256" spans="1:109" s="76" customFormat="1" ht="15" customHeight="1" x14ac:dyDescent="0.2">
      <c r="A256" s="58"/>
      <c r="B256" s="58"/>
      <c r="C256" s="58"/>
      <c r="D256" s="58"/>
      <c r="E256" s="60"/>
      <c r="F256" s="61"/>
      <c r="G256" s="59"/>
      <c r="H256" s="61"/>
      <c r="I256" s="58"/>
      <c r="J256" s="63"/>
      <c r="K256" s="58"/>
      <c r="L256" s="64"/>
      <c r="M256" s="65"/>
      <c r="N256" s="58"/>
      <c r="O256" s="63"/>
      <c r="P256" s="58"/>
      <c r="Q256" s="66"/>
      <c r="R256" s="67"/>
      <c r="S256" s="65"/>
      <c r="T256" s="58"/>
      <c r="U256" s="58"/>
      <c r="V256" s="58"/>
      <c r="W256" s="68"/>
      <c r="X256" s="63"/>
      <c r="Y256" s="63"/>
      <c r="Z256" s="63"/>
      <c r="AA256" s="63"/>
      <c r="AB256" s="64"/>
      <c r="AC256" s="64"/>
      <c r="AD256" s="63"/>
      <c r="AE256" s="63"/>
      <c r="AF256" s="63"/>
      <c r="AG256" s="63"/>
      <c r="AH256" s="58"/>
      <c r="AI256" s="68"/>
      <c r="AJ256" s="65"/>
      <c r="AK256" s="68"/>
      <c r="AL256" s="68"/>
      <c r="AM256" s="68"/>
      <c r="AN256" s="58"/>
      <c r="AO256" s="63"/>
      <c r="AP256" s="58"/>
      <c r="AQ256" s="58"/>
      <c r="AR256" s="58"/>
      <c r="AS256" s="67"/>
      <c r="AT256" s="67"/>
      <c r="AU256" s="58"/>
      <c r="AV256" s="58"/>
      <c r="AW256" s="58"/>
      <c r="AX256" s="57"/>
      <c r="AY256" s="57"/>
      <c r="AZ256" s="58"/>
      <c r="BA256" s="69"/>
      <c r="BB256" s="58"/>
      <c r="BC256" s="65"/>
      <c r="BD256" s="58"/>
      <c r="BE256" s="62"/>
      <c r="BF256" s="74"/>
      <c r="BG256" s="75"/>
      <c r="BH256" s="75"/>
      <c r="BI256" s="75"/>
      <c r="BJ256" s="75"/>
      <c r="BK256" s="75"/>
      <c r="BL256" s="75"/>
      <c r="BM256" s="103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</row>
    <row r="257" spans="1:109" s="165" customFormat="1" ht="15" customHeight="1" x14ac:dyDescent="0.2">
      <c r="A257" s="148">
        <f>Input!A257</f>
        <v>10815</v>
      </c>
      <c r="B257" s="148" t="str">
        <f>Input!B257</f>
        <v>Hu1-13</v>
      </c>
      <c r="C257" s="148">
        <f>Input!O257</f>
        <v>2.3418793968125851</v>
      </c>
      <c r="D257" s="148">
        <f>C257*Input!P257/100</f>
        <v>0.34116335108951473</v>
      </c>
      <c r="E257" s="149">
        <f>Input!M257</f>
        <v>2.7329185935773732</v>
      </c>
      <c r="F257" s="150">
        <f>E257*Input!N257/100</f>
        <v>3.7391727834352627E-3</v>
      </c>
      <c r="G257" s="151">
        <f t="shared" ref="G257:G263" si="831">E257*137.88</f>
        <v>376.81481568244823</v>
      </c>
      <c r="H257" s="150">
        <f>G257*Input!L257/100</f>
        <v>0.15659182540004482</v>
      </c>
      <c r="I257" s="148">
        <v>0</v>
      </c>
      <c r="J257" s="152">
        <f>(((C257*$G$4*0.000000001*Input!G257*(234/233))-(I257*0.000000000000001))/Input!F257)*1000000000000</f>
        <v>845.50223975063511</v>
      </c>
      <c r="K257" s="148">
        <f>J257*Input!P257/100</f>
        <v>123.17217439105441</v>
      </c>
      <c r="L257" s="153">
        <f t="shared" ref="L257:L263" si="832">(J257/234)*602200000000*0.0000028263/(365.2425*24*60)</f>
        <v>11.692681387694419</v>
      </c>
      <c r="M257" s="154">
        <f>L257*Input!P257/100</f>
        <v>1.7033816390704022</v>
      </c>
      <c r="N257" s="148">
        <v>0</v>
      </c>
      <c r="O257" s="152">
        <f>(((G257*$D$4*0.000000001*Input!G257*(238/236))-(N257*0.000000001))/Input!F257)*1000000</f>
        <v>13.704249660045404</v>
      </c>
      <c r="P257" s="148">
        <f>O257*Input!N257/100</f>
        <v>1.8750122109992141E-2</v>
      </c>
      <c r="Q257" s="155">
        <f t="shared" ref="Q257:Q263" si="833">(O257/238.05)*602200000000000000*0.00000000015512/(365.2425*24*60)</f>
        <v>10.224729431504732</v>
      </c>
      <c r="R257" s="156">
        <f>Q257*Input!N257/100</f>
        <v>1.39894507279218E-2</v>
      </c>
      <c r="S257" s="154">
        <f>Input!S257*$G$6/0.000000000155125</f>
        <v>0.99387201515846646</v>
      </c>
      <c r="T257" s="148">
        <f>S257*Input!T257/100</f>
        <v>2.0402205292510945E-3</v>
      </c>
      <c r="U257" s="154">
        <f>S257</f>
        <v>0.99387201515846646</v>
      </c>
      <c r="V257" s="148">
        <f>U257*Input!T257/100</f>
        <v>2.0402205292510945E-3</v>
      </c>
      <c r="W257" s="157">
        <v>0</v>
      </c>
      <c r="X257" s="152">
        <f>((($L$4*0.000000001*Input!G257/Input!W257*(232/229))-(W257*0.000000001))/Input!F257)*1000000000</f>
        <v>2.1812170005898057</v>
      </c>
      <c r="Y257" s="152">
        <f>X257*Input!X257/100</f>
        <v>6.780546120533959E-2</v>
      </c>
      <c r="Z257" s="152">
        <f t="shared" ref="Z257:Z263" si="834">(X257/232)*6.022E+23*0.000000001*0.000000000049475/(365.2425*24*60)</f>
        <v>5.3259078052347365E-4</v>
      </c>
      <c r="AA257" s="152">
        <f>Z257*Input!X257/100</f>
        <v>1.6556153513080549E-5</v>
      </c>
      <c r="AB257" s="153">
        <v>0</v>
      </c>
      <c r="AC257" s="153">
        <v>0.9</v>
      </c>
      <c r="AD257" s="152">
        <f>(((Input!G257*$L$4*0.000000001*Input!U257*(230/229))-((AB257*0.000000000000001)+(Input!G257*AC257*0.000000000000001)))/Input!F257)*1000000000000</f>
        <v>221.53575227626908</v>
      </c>
      <c r="AE257" s="152">
        <f>AD257*Input!V257/100</f>
        <v>1.937382106630559</v>
      </c>
      <c r="AF257" s="152">
        <f t="shared" ref="AF257:AF263" si="835">(AD257/230)*602200000000*$D$6/(365.2425*24*60)</f>
        <v>10.09948789136817</v>
      </c>
      <c r="AG257" s="152">
        <f>AF257*Input!V257/100</f>
        <v>8.8322390069427451E-2</v>
      </c>
      <c r="AH257" s="148">
        <f t="shared" ref="AH257:AH263" si="836">AF257/Z257</f>
        <v>18962.941644317558</v>
      </c>
      <c r="AI257" s="157">
        <f t="shared" ref="AI257:AI263" si="837">AH257*SQRT((AG257/AF257)^2+(AA257/Z257)^2)</f>
        <v>612.36585149695361</v>
      </c>
      <c r="AJ257" s="154">
        <f t="shared" ref="AJ257:AJ263" si="838">(U257-1)*1000</f>
        <v>-6.1279848415335403</v>
      </c>
      <c r="AK257" s="157">
        <f t="shared" ref="AK257:AK263" si="839">V257*1000</f>
        <v>2.0402205292510946</v>
      </c>
      <c r="AL257" s="157">
        <f t="shared" ref="AL257:AL263" si="840">AF257/Q257</f>
        <v>0.98775111449397734</v>
      </c>
      <c r="AM257" s="157">
        <f t="shared" ref="AM257:AM263" si="841">AL257*SQRT((R257/Q257)^2+(AG257/AF257)^2)</f>
        <v>8.7431927694370509E-3</v>
      </c>
      <c r="AN257" s="148">
        <f>AF257/Q257</f>
        <v>0.98775111449397734</v>
      </c>
      <c r="AO257" s="152">
        <f t="shared" ref="AO257:AO263" si="842">AN257*SQRT((R257/Q257)^2+(AG257/AF257)^2)</f>
        <v>8.7431927694370509E-3</v>
      </c>
      <c r="AP257" s="148">
        <f t="shared" ref="AP257:AP263" si="843">ThU_Alter_Kombi(AN257,U257)</f>
        <v>615.4932</v>
      </c>
      <c r="AQ257" s="148" t="e">
        <f t="shared" ref="AQ257:AQ263" si="844">Montealter(AN257,AO257,U257,V257)</f>
        <v>#VALUE!</v>
      </c>
      <c r="AR257" s="148" t="e">
        <f t="shared" ref="AR257:AR263" si="845">(AQ257/AP257)*100</f>
        <v>#VALUE!</v>
      </c>
      <c r="AS257" s="156">
        <f t="shared" ref="AS257:AS263" si="846">Z257/Q257</f>
        <v>5.2088496237606006E-5</v>
      </c>
      <c r="AT257" s="156">
        <f t="shared" ref="AT257:AT263" si="847">AS257*SQRT((Y257/X257)^2+(P257/O257)^2)</f>
        <v>1.6207941585397658E-6</v>
      </c>
      <c r="AU257" s="148">
        <v>0.75</v>
      </c>
      <c r="AV257" s="148">
        <f t="shared" ref="AV257:AV263" si="848">AU257/2</f>
        <v>0.375</v>
      </c>
      <c r="AW257" s="148">
        <f t="shared" ref="AW257:AW263" si="849">marincorr_age(AN257,U257,AS257,AU257)</f>
        <v>615.48879999999997</v>
      </c>
      <c r="AX257" s="158">
        <f t="shared" ref="AX257:AX263" si="850">marincorr_age_error(AN257, AO257, U257, V257, AS257, AT257, AU257, AV257)</f>
        <v>284.16473393690001</v>
      </c>
      <c r="AY257" s="158">
        <f t="shared" ref="AY257:AY263" si="851">SQRT(((AU257*EXP(-0.0000091577*AW257*1000))/(0.0000091577*(EXP(-0.0000091577*AW257*1000)+(AJ257/1000)*EXP(-(0.0000091577-0.0000028263)*AW257*1000)-AS257*AU257*EXP(-0.0000091577*AW257*1000))))^2*AT257^2+((AS257*EXP(-0.0000091577*AW257*1000))/(0.0000091577*(EXP(-0.0000091577*AW257*1000)+(AJ257/1000)*EXP(-(0.0000091577-0.0000028263)*AW257*1000)-AS257*AU257*EXP(-0.0000091577*AW257*1000))))^2*AV257^2+((0.0000091577/(0.0000091577-0.0000028263))*(EXP(-(0.0000091577-0.0000028263)*AW257*1000)-1)/(0.0000091577*(EXP(-0.0000091577*AW257*1000)+(AJ257/1000)*EXP(-(0.0000091577-0.0000028263)*AW257*1000)-AS257*AU257*EXP(-0.0000091577*AW257*1000))))^2*T257^2+(1/(0.0000091577*(EXP(-0.0000091577*AW257*1000)+(AJ257/1000)*EXP(-(0.0000091577-0.0000028263)*AW257*1000)-AS257*AU257*EXP(-0.0000091577*AW257*1000))))^2*AO257^2)/1000</f>
        <v>292.24292383809211</v>
      </c>
      <c r="AZ257" s="148" t="str">
        <f>Input!B257</f>
        <v>Hu1-13</v>
      </c>
      <c r="BA257" s="159">
        <f>Input!E257</f>
        <v>0</v>
      </c>
      <c r="BB257" s="148">
        <f t="shared" ref="BB257:BB263" si="852">((U257-1)*EXP(0.0000028263*AW257*1000))*1000</f>
        <v>-34.897735936875264</v>
      </c>
      <c r="BC257" s="154">
        <f t="shared" ref="BC257:BC263" si="853">SQRT((EXP(0.0000028263*AW257*1000)*V257)^2+((U257-1)*0.0000028263*EXP(0.0000028263*AW257*1000)*AY257*1000)^2)*1000</f>
        <v>31.077914692141061</v>
      </c>
      <c r="BD257" s="148">
        <f t="shared" ref="BD257:BD263" si="854">AW257*1000-58</f>
        <v>615430.79999999993</v>
      </c>
      <c r="BE257" s="160">
        <f t="shared" ref="BE257:BE263" si="855">AY257/2*1000</f>
        <v>146121.46191904607</v>
      </c>
      <c r="BF257" s="161">
        <f t="shared" ref="BF257:BF263" si="856">AY257/AW257*100</f>
        <v>47.481436516487733</v>
      </c>
      <c r="BG257" s="162"/>
      <c r="BH257" s="162"/>
      <c r="BI257" s="162"/>
      <c r="BJ257" s="162"/>
      <c r="BK257" s="162"/>
      <c r="BL257" s="162"/>
      <c r="BM257" s="166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2"/>
      <c r="DC257" s="162"/>
      <c r="DD257" s="162"/>
      <c r="DE257" s="162"/>
    </row>
    <row r="258" spans="1:109" ht="15" customHeight="1" x14ac:dyDescent="0.2">
      <c r="A258" s="9">
        <f>Input!A258</f>
        <v>10819</v>
      </c>
      <c r="B258" s="9" t="str">
        <f>Input!B258</f>
        <v>CO9-2-64.5</v>
      </c>
      <c r="C258" s="9">
        <f>Input!O258</f>
        <v>9.8567206471949831E-2</v>
      </c>
      <c r="D258" s="9">
        <f>C258*Input!P258/100</f>
        <v>3.8861857380764606E-4</v>
      </c>
      <c r="E258" s="11">
        <f>Input!M258</f>
        <v>8.788595851372176E-2</v>
      </c>
      <c r="F258" s="12">
        <f>E258*Input!N258/100</f>
        <v>3.3514760781255144E-5</v>
      </c>
      <c r="G258" s="13">
        <f t="shared" si="831"/>
        <v>12.117715959871957</v>
      </c>
      <c r="H258" s="12">
        <f>G258*Input!L258/100</f>
        <v>6.6826804963353217E-3</v>
      </c>
      <c r="I258" s="9">
        <v>0.3</v>
      </c>
      <c r="J258" s="21">
        <f>(((C258*$G$4*0.000000001*Input!G258*(234/233))-(I258*0.000000000000001))/Input!F258)*1000000000000</f>
        <v>1.202250954608973</v>
      </c>
      <c r="K258" s="9">
        <f>J258*Input!P258/100</f>
        <v>4.7400861611308865E-3</v>
      </c>
      <c r="L258" s="14">
        <f t="shared" si="832"/>
        <v>1.6626256796717882E-2</v>
      </c>
      <c r="M258" s="22">
        <f>L258*Input!P258/100</f>
        <v>6.5551946081975331E-5</v>
      </c>
      <c r="N258" s="9">
        <v>5.0000000000000001E-3</v>
      </c>
      <c r="O258" s="21">
        <f>(((G258*$D$4*0.000000001*Input!G258*(238/236))-(N258*0.000000001))/Input!F258)*1000000</f>
        <v>1.4884491597608495E-2</v>
      </c>
      <c r="P258" s="9">
        <f>O258*Input!N258/100</f>
        <v>5.6761078069890392E-6</v>
      </c>
      <c r="Q258" s="23">
        <f t="shared" si="833"/>
        <v>1.1105306973118021E-2</v>
      </c>
      <c r="R258" s="24">
        <f>Q258*Input!N258/100</f>
        <v>4.2349393794043249E-6</v>
      </c>
      <c r="S258" s="65">
        <f>Input!S258*$G$6/0.000000000155125</f>
        <v>1.4997108270161863</v>
      </c>
      <c r="T258" s="9">
        <f>S258*Input!T258/100</f>
        <v>2.7672688389742319E-3</v>
      </c>
      <c r="U258" s="9">
        <f>S258*1/((U257+U259)/2)</f>
        <v>1.4988949007375456</v>
      </c>
      <c r="V258" s="9">
        <f>U258*Input!T258/100</f>
        <v>2.7657632904877442E-3</v>
      </c>
      <c r="W258" s="3">
        <v>3.0000000000000001E-3</v>
      </c>
      <c r="X258" s="21">
        <f>((($L$4*0.000000001*Input!G258/Input!W258*(232/229))-(W258*0.000000001))/Input!F258)*1000000000</f>
        <v>0.10504840198275116</v>
      </c>
      <c r="Y258" s="21">
        <f>X258*Input!X258/100</f>
        <v>2.6546096716752009E-4</v>
      </c>
      <c r="Z258" s="21">
        <f t="shared" si="834"/>
        <v>2.5649814021075685E-5</v>
      </c>
      <c r="AA258" s="21">
        <f>Z258*Input!X258/100</f>
        <v>6.4817972564873523E-8</v>
      </c>
      <c r="AB258" s="14">
        <v>0.05</v>
      </c>
      <c r="AC258" s="14">
        <v>0.9</v>
      </c>
      <c r="AD258" s="21">
        <f>(((Input!G258*$L$4*0.000000001*Input!U258*(230/229))-((AB258*0.000000000000001)+(Input!G258*AC258*0.000000000000001)))/Input!F258)*1000000000000</f>
        <v>0.14246763851318078</v>
      </c>
      <c r="AE258" s="21">
        <f>AD258*Input!V258/100</f>
        <v>1.4107815174210267E-3</v>
      </c>
      <c r="AF258" s="191">
        <f t="shared" si="835"/>
        <v>6.4948893137634512E-3</v>
      </c>
      <c r="AG258" s="21">
        <f>AF258*Input!V258/100</f>
        <v>6.4315446631798314E-5</v>
      </c>
      <c r="AH258" s="9">
        <f t="shared" si="836"/>
        <v>253.21389497899654</v>
      </c>
      <c r="AI258" s="3">
        <f t="shared" si="837"/>
        <v>2.5878016209661037</v>
      </c>
      <c r="AJ258" s="22">
        <f t="shared" si="838"/>
        <v>498.89490073754558</v>
      </c>
      <c r="AK258" s="3">
        <f t="shared" si="839"/>
        <v>2.7657632904877443</v>
      </c>
      <c r="AL258" s="3">
        <f t="shared" si="840"/>
        <v>0.58484554542123479</v>
      </c>
      <c r="AM258" s="3">
        <f t="shared" si="841"/>
        <v>5.7957082659814835E-3</v>
      </c>
      <c r="AN258" s="9">
        <f>AL258*1/((AN257+AN259)/2)</f>
        <v>0.58759938811785206</v>
      </c>
      <c r="AO258" s="21">
        <f t="shared" si="842"/>
        <v>5.8229983240232217E-3</v>
      </c>
      <c r="AP258" s="58">
        <f t="shared" si="843"/>
        <v>52.705300000000001</v>
      </c>
      <c r="AQ258" s="58">
        <f t="shared" si="844"/>
        <v>0.6401</v>
      </c>
      <c r="AR258" s="58">
        <f t="shared" si="845"/>
        <v>1.2144888654461694</v>
      </c>
      <c r="AS258" s="67">
        <f t="shared" si="846"/>
        <v>2.3096897801352738E-3</v>
      </c>
      <c r="AT258" s="67">
        <f t="shared" si="847"/>
        <v>5.9027500990857341E-6</v>
      </c>
      <c r="AU258" s="58">
        <v>0.75</v>
      </c>
      <c r="AV258" s="58">
        <f t="shared" si="848"/>
        <v>0.375</v>
      </c>
      <c r="AW258" s="58">
        <f t="shared" si="849"/>
        <v>52.5854</v>
      </c>
      <c r="AX258" s="57">
        <f t="shared" si="850"/>
        <v>0.67057516910000003</v>
      </c>
      <c r="AY258" s="47">
        <f t="shared" si="851"/>
        <v>0.66753667479525558</v>
      </c>
      <c r="AZ258" s="9" t="str">
        <f>Input!B258</f>
        <v>CO9-2-64.5</v>
      </c>
      <c r="BA258" s="48">
        <f>Input!E258</f>
        <v>64.5</v>
      </c>
      <c r="BB258" s="58">
        <f t="shared" si="852"/>
        <v>578.83506191029949</v>
      </c>
      <c r="BC258" s="22">
        <f t="shared" si="853"/>
        <v>3.3896697977725827</v>
      </c>
      <c r="BD258" s="9">
        <f t="shared" si="854"/>
        <v>52527.4</v>
      </c>
      <c r="BE258" s="49">
        <f t="shared" si="855"/>
        <v>333.76833739762782</v>
      </c>
      <c r="BF258" s="89">
        <f t="shared" si="856"/>
        <v>1.2694334830490128</v>
      </c>
      <c r="BG258" s="85"/>
      <c r="BH258" s="85"/>
      <c r="BI258" s="85"/>
      <c r="BJ258" s="85"/>
      <c r="BK258" s="85"/>
      <c r="BL258" s="85"/>
      <c r="BM258" s="90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  <c r="CE258" s="85"/>
      <c r="CF258" s="85"/>
      <c r="CG258" s="85"/>
      <c r="CH258" s="85"/>
      <c r="CI258" s="85"/>
      <c r="CJ258" s="85"/>
      <c r="CK258" s="85"/>
      <c r="CL258" s="85"/>
      <c r="CM258" s="85"/>
      <c r="CN258" s="85"/>
      <c r="CO258" s="85"/>
      <c r="CP258" s="85"/>
      <c r="CQ258" s="85"/>
      <c r="CR258" s="85"/>
      <c r="CS258" s="85"/>
      <c r="CT258" s="85"/>
      <c r="CU258" s="85"/>
      <c r="CV258" s="85"/>
      <c r="CW258" s="85"/>
      <c r="CX258" s="85"/>
      <c r="CY258" s="85"/>
      <c r="CZ258" s="85"/>
      <c r="DA258" s="85"/>
      <c r="DB258" s="85"/>
      <c r="DC258" s="85"/>
      <c r="DD258" s="85"/>
      <c r="DE258" s="85"/>
    </row>
    <row r="259" spans="1:109" s="165" customFormat="1" ht="15" customHeight="1" x14ac:dyDescent="0.2">
      <c r="A259" s="148">
        <f>Input!A259</f>
        <v>10815</v>
      </c>
      <c r="B259" s="148" t="str">
        <f>Input!B259</f>
        <v>Hu1-13</v>
      </c>
      <c r="C259" s="148">
        <f>Input!O259</f>
        <v>2.138613643493628</v>
      </c>
      <c r="D259" s="148">
        <f>C259*Input!P259/100</f>
        <v>0.25669096354643367</v>
      </c>
      <c r="E259" s="149">
        <f>Input!M259</f>
        <v>2.7310029087659289</v>
      </c>
      <c r="F259" s="150">
        <f>E259*Input!N259/100</f>
        <v>3.2842869462599376E-3</v>
      </c>
      <c r="G259" s="151">
        <f t="shared" si="831"/>
        <v>376.55068106064624</v>
      </c>
      <c r="H259" s="150">
        <f>G259*Input!L259/100</f>
        <v>0.31655549202187122</v>
      </c>
      <c r="I259" s="148">
        <v>0</v>
      </c>
      <c r="J259" s="152">
        <f>(((C259*$G$4*0.000000001*Input!G259*(234/233))-(I259*0.000000000000001))/Input!F259)*1000000000000</f>
        <v>772.11603125087606</v>
      </c>
      <c r="K259" s="148">
        <f>J259*Input!P259/100</f>
        <v>92.674620604993905</v>
      </c>
      <c r="L259" s="153">
        <f t="shared" si="832"/>
        <v>10.677803467924898</v>
      </c>
      <c r="M259" s="154">
        <f>L259*Input!P259/100</f>
        <v>1.28162263860974</v>
      </c>
      <c r="N259" s="148">
        <v>0</v>
      </c>
      <c r="O259" s="152">
        <f>(((G259*$D$4*0.000000001*Input!G259*(238/236))-(N259*0.000000001))/Input!F259)*1000000</f>
        <v>13.694643437969237</v>
      </c>
      <c r="P259" s="148">
        <f>O259*Input!N259/100</f>
        <v>1.6469092190506202E-2</v>
      </c>
      <c r="Q259" s="155">
        <f t="shared" si="833"/>
        <v>10.217562237092469</v>
      </c>
      <c r="R259" s="156">
        <f>Q259*Input!N259/100</f>
        <v>1.2287576175832426E-2</v>
      </c>
      <c r="S259" s="154">
        <f>Input!S259*$G$6/0.000000000155125</f>
        <v>1.0072166886302238</v>
      </c>
      <c r="T259" s="148">
        <f>S259*Input!T259/100</f>
        <v>3.1725068720074817E-3</v>
      </c>
      <c r="U259" s="154">
        <f>S259</f>
        <v>1.0072166886302238</v>
      </c>
      <c r="V259" s="148">
        <f>U259*Input!T259/100</f>
        <v>3.1725068720074817E-3</v>
      </c>
      <c r="W259" s="157">
        <v>0</v>
      </c>
      <c r="X259" s="152">
        <f>((($L$4*0.000000001*Input!G259/Input!W259*(232/229))-(W259*0.000000001))/Input!F259)*1000000000</f>
        <v>2.3275610550854324</v>
      </c>
      <c r="Y259" s="152">
        <f>X259*Input!X259/100</f>
        <v>8.7072504543406481E-2</v>
      </c>
      <c r="Z259" s="152">
        <f t="shared" si="834"/>
        <v>5.6832381129836673E-4</v>
      </c>
      <c r="AA259" s="152">
        <f>Z259*Input!X259/100</f>
        <v>2.1260614209575175E-5</v>
      </c>
      <c r="AB259" s="153">
        <v>0</v>
      </c>
      <c r="AC259" s="153">
        <v>0.9</v>
      </c>
      <c r="AD259" s="152">
        <f>(((Input!G259*$L$4*0.000000001*Input!U259*(230/229))-((AB259*0.000000000000001)+(Input!G259*AC259*0.000000000000001)))/Input!F259)*1000000000000</f>
        <v>224.7702694339051</v>
      </c>
      <c r="AE259" s="152">
        <f>AD259*Input!V259/100</f>
        <v>2.3398204112106269</v>
      </c>
      <c r="AF259" s="152">
        <f t="shared" si="835"/>
        <v>10.24694475344265</v>
      </c>
      <c r="AG259" s="152">
        <f>AF259*Input!V259/100</f>
        <v>0.10666895825251937</v>
      </c>
      <c r="AH259" s="148">
        <f t="shared" si="836"/>
        <v>18030.116897676602</v>
      </c>
      <c r="AI259" s="157">
        <f t="shared" si="837"/>
        <v>700.12192993002839</v>
      </c>
      <c r="AJ259" s="154">
        <f t="shared" si="838"/>
        <v>7.2166886302238442</v>
      </c>
      <c r="AK259" s="157">
        <f t="shared" si="839"/>
        <v>3.1725068720074816</v>
      </c>
      <c r="AL259" s="157">
        <f t="shared" si="840"/>
        <v>1.0028756875337166</v>
      </c>
      <c r="AM259" s="157">
        <f t="shared" si="841"/>
        <v>1.0509199510782486E-2</v>
      </c>
      <c r="AN259" s="148">
        <f>AF259/Q259</f>
        <v>1.0028756875337166</v>
      </c>
      <c r="AO259" s="152">
        <f t="shared" si="842"/>
        <v>1.0509199510782486E-2</v>
      </c>
      <c r="AP259" s="148">
        <f t="shared" si="843"/>
        <v>538.48270000000002</v>
      </c>
      <c r="AQ259" s="148" t="e">
        <f t="shared" si="844"/>
        <v>#VALUE!</v>
      </c>
      <c r="AR259" s="148" t="e">
        <f t="shared" si="845"/>
        <v>#VALUE!</v>
      </c>
      <c r="AS259" s="156">
        <f t="shared" si="846"/>
        <v>5.5622250993999345E-5</v>
      </c>
      <c r="AT259" s="156">
        <f t="shared" si="847"/>
        <v>2.0818661515169316E-6</v>
      </c>
      <c r="AU259" s="148">
        <v>0.75</v>
      </c>
      <c r="AV259" s="148">
        <f t="shared" si="848"/>
        <v>0.375</v>
      </c>
      <c r="AW259" s="148">
        <f t="shared" si="849"/>
        <v>538.47829999999999</v>
      </c>
      <c r="AX259" s="158">
        <f t="shared" si="850"/>
        <v>249.6201412305</v>
      </c>
      <c r="AY259" s="158">
        <f t="shared" si="851"/>
        <v>167.06964245375397</v>
      </c>
      <c r="AZ259" s="148" t="str">
        <f>Input!B259</f>
        <v>Hu1-13</v>
      </c>
      <c r="BA259" s="159">
        <f>Input!E259</f>
        <v>0</v>
      </c>
      <c r="BB259" s="148">
        <f t="shared" si="852"/>
        <v>33.059118503942486</v>
      </c>
      <c r="BC259" s="154">
        <f t="shared" si="853"/>
        <v>21.328043725011998</v>
      </c>
      <c r="BD259" s="148">
        <f t="shared" si="854"/>
        <v>538420.30000000005</v>
      </c>
      <c r="BE259" s="160">
        <f t="shared" si="855"/>
        <v>83534.821226876986</v>
      </c>
      <c r="BF259" s="161">
        <f t="shared" si="856"/>
        <v>31.026253509891482</v>
      </c>
      <c r="BG259" s="162"/>
      <c r="BH259" s="162"/>
      <c r="BI259" s="162"/>
      <c r="BJ259" s="162"/>
      <c r="BK259" s="162"/>
      <c r="BL259" s="162"/>
      <c r="BM259" s="166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2"/>
      <c r="DC259" s="162"/>
      <c r="DD259" s="162"/>
      <c r="DE259" s="162"/>
    </row>
    <row r="260" spans="1:109" ht="15" customHeight="1" x14ac:dyDescent="0.2">
      <c r="A260" s="9">
        <f>Input!A260</f>
        <v>10820</v>
      </c>
      <c r="B260" s="9" t="str">
        <f>Input!B260</f>
        <v>CO9-2-66.3</v>
      </c>
      <c r="C260" s="9">
        <f>Input!O260</f>
        <v>6.5579112029600053E-2</v>
      </c>
      <c r="D260" s="9">
        <f>C260*Input!P260/100</f>
        <v>2.725502902441585E-4</v>
      </c>
      <c r="E260" s="11">
        <f>Input!M260</f>
        <v>6.1672476946452275E-2</v>
      </c>
      <c r="F260" s="12">
        <f>E260*Input!N260/100</f>
        <v>4.1171849528167413E-5</v>
      </c>
      <c r="G260" s="13">
        <f t="shared" si="831"/>
        <v>8.5034011213768395</v>
      </c>
      <c r="H260" s="12">
        <f>G260*Input!L260/100</f>
        <v>8.2663808693528799E-3</v>
      </c>
      <c r="I260" s="9">
        <v>0.3</v>
      </c>
      <c r="J260" s="21">
        <f>(((C260*$G$4*0.000000001*Input!G260*(234/233))-(I260*0.000000000000001))/Input!F260)*1000000000000</f>
        <v>1.6374621651787054</v>
      </c>
      <c r="K260" s="9">
        <f>J260*Input!P260/100</f>
        <v>6.8053801671154801E-3</v>
      </c>
      <c r="L260" s="14">
        <f t="shared" si="832"/>
        <v>2.2644911487739759E-2</v>
      </c>
      <c r="M260" s="22">
        <f>L260*Input!P260/100</f>
        <v>9.4113460940901223E-5</v>
      </c>
      <c r="N260" s="9">
        <v>5.0000000000000001E-3</v>
      </c>
      <c r="O260" s="21">
        <f>(((G260*$D$4*0.000000001*Input!G260*(238/236))-(N260*0.000000001))/Input!F260)*1000000</f>
        <v>2.1381246223461443E-2</v>
      </c>
      <c r="P260" s="9">
        <f>O260*Input!N260/100</f>
        <v>1.4273878654191012E-5</v>
      </c>
      <c r="Q260" s="23">
        <f t="shared" si="833"/>
        <v>1.5952530271004368E-2</v>
      </c>
      <c r="R260" s="24">
        <f>Q260*Input!N260/100</f>
        <v>1.0649729156842467E-5</v>
      </c>
      <c r="S260" s="65">
        <f>Input!S260*$G$6/0.000000000155125</f>
        <v>1.4176107472859998</v>
      </c>
      <c r="T260" s="9">
        <f>S260*Input!T260/100</f>
        <v>3.6928169274801953E-3</v>
      </c>
      <c r="U260" s="9">
        <f>S260*1/((U259+U261)/2)</f>
        <v>1.4078811056392821</v>
      </c>
      <c r="V260" s="9">
        <f>U260*Input!T260/100</f>
        <v>3.6674716164065441E-3</v>
      </c>
      <c r="W260" s="3">
        <v>3.0000000000000001E-3</v>
      </c>
      <c r="X260" s="21">
        <f>((($L$4*0.000000001*Input!G260/Input!W260*(232/229))-(W260*0.000000001))/Input!F260)*1000000000</f>
        <v>0.17698262289105357</v>
      </c>
      <c r="Y260" s="21">
        <f>X260*Input!X260/100</f>
        <v>9.7141289371040945E-4</v>
      </c>
      <c r="Z260" s="21">
        <f t="shared" si="834"/>
        <v>4.3214092517686176E-5</v>
      </c>
      <c r="AA260" s="21">
        <f>Z260*Input!X260/100</f>
        <v>2.371912336699633E-7</v>
      </c>
      <c r="AB260" s="14">
        <v>0.05</v>
      </c>
      <c r="AC260" s="14">
        <v>0.9</v>
      </c>
      <c r="AD260" s="21">
        <f>(((Input!G260*$L$4*0.000000001*Input!U260*(230/229))-((AB260*0.000000000000001)+(Input!G260*AC260*0.000000000000001)))/Input!F260)*1000000000000</f>
        <v>0.19980503204581915</v>
      </c>
      <c r="AE260" s="21">
        <f>AD260*Input!V260/100</f>
        <v>3.1395150414365645E-3</v>
      </c>
      <c r="AF260" s="191">
        <f t="shared" si="835"/>
        <v>9.1088164372886207E-3</v>
      </c>
      <c r="AG260" s="21">
        <f>AF260*Input!V260/100</f>
        <v>1.4312585584928784E-4</v>
      </c>
      <c r="AH260" s="9">
        <f t="shared" si="836"/>
        <v>210.78347146965234</v>
      </c>
      <c r="AI260" s="3">
        <f t="shared" si="837"/>
        <v>3.5082712963481661</v>
      </c>
      <c r="AJ260" s="22">
        <f t="shared" si="838"/>
        <v>407.88110563928217</v>
      </c>
      <c r="AK260" s="3">
        <f t="shared" si="839"/>
        <v>3.667471616406544</v>
      </c>
      <c r="AL260" s="3">
        <f t="shared" si="840"/>
        <v>0.57099508871297888</v>
      </c>
      <c r="AM260" s="3">
        <f t="shared" si="841"/>
        <v>8.9800786913193237E-3</v>
      </c>
      <c r="AN260" s="9">
        <f>AL260*1/((AN259+AN261)/2)</f>
        <v>0.57013654901842648</v>
      </c>
      <c r="AO260" s="21">
        <f t="shared" si="842"/>
        <v>8.9665763790068315E-3</v>
      </c>
      <c r="AP260" s="58">
        <f t="shared" si="843"/>
        <v>55.1175</v>
      </c>
      <c r="AQ260" s="58">
        <f t="shared" si="844"/>
        <v>1.0981000000000001</v>
      </c>
      <c r="AR260" s="58">
        <f t="shared" si="845"/>
        <v>1.9922892003447181</v>
      </c>
      <c r="AS260" s="67">
        <f t="shared" si="846"/>
        <v>2.708917756842183E-3</v>
      </c>
      <c r="AT260" s="67">
        <f t="shared" si="847"/>
        <v>1.4978140463276474E-5</v>
      </c>
      <c r="AU260" s="58">
        <v>0.75</v>
      </c>
      <c r="AV260" s="58">
        <f t="shared" si="848"/>
        <v>0.375</v>
      </c>
      <c r="AW260" s="58">
        <f t="shared" si="849"/>
        <v>54.967100000000002</v>
      </c>
      <c r="AX260" s="57">
        <f t="shared" si="850"/>
        <v>1.1317695300999999</v>
      </c>
      <c r="AY260" s="47">
        <f t="shared" si="851"/>
        <v>1.1178365936208932</v>
      </c>
      <c r="AZ260" s="9" t="str">
        <f>Input!B260</f>
        <v>CO9-2-66.3</v>
      </c>
      <c r="BA260" s="48">
        <f>Input!E260</f>
        <v>66.3</v>
      </c>
      <c r="BB260" s="58">
        <f t="shared" si="852"/>
        <v>476.43401685979489</v>
      </c>
      <c r="BC260" s="22">
        <f t="shared" si="853"/>
        <v>4.5406159726826179</v>
      </c>
      <c r="BD260" s="9">
        <f t="shared" si="854"/>
        <v>54909.1</v>
      </c>
      <c r="BE260" s="49">
        <f t="shared" si="855"/>
        <v>558.91829681044658</v>
      </c>
      <c r="BF260" s="89">
        <f t="shared" si="856"/>
        <v>2.0336466606768284</v>
      </c>
      <c r="BG260" s="85"/>
      <c r="BH260" s="85"/>
      <c r="BI260" s="85"/>
      <c r="BJ260" s="85"/>
      <c r="BK260" s="85"/>
      <c r="BL260" s="85"/>
      <c r="BM260" s="90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</row>
    <row r="261" spans="1:109" s="165" customFormat="1" ht="15" customHeight="1" x14ac:dyDescent="0.2">
      <c r="A261" s="148">
        <f>Input!A261</f>
        <v>10815</v>
      </c>
      <c r="B261" s="148" t="str">
        <f>Input!B261</f>
        <v>Hu1-13</v>
      </c>
      <c r="C261" s="148">
        <f>Input!O261</f>
        <v>2.3660758171307172</v>
      </c>
      <c r="D261" s="148">
        <f>C261*Input!P261/100</f>
        <v>0.41947948073665353</v>
      </c>
      <c r="E261" s="149">
        <f>Input!M261</f>
        <v>2.7310254234173454</v>
      </c>
      <c r="F261" s="150">
        <f>E261*Input!N261/100</f>
        <v>3.5538559376196055E-3</v>
      </c>
      <c r="G261" s="151">
        <f t="shared" si="831"/>
        <v>376.55378538078355</v>
      </c>
      <c r="H261" s="150">
        <f>G261*Input!L261/100</f>
        <v>0.2628615970481909</v>
      </c>
      <c r="I261" s="148">
        <v>0</v>
      </c>
      <c r="J261" s="152">
        <f>(((C261*$G$4*0.000000001*Input!G261*(234/233))-(I261*0.000000000000001))/Input!F261)*1000000000000</f>
        <v>854.2380130790026</v>
      </c>
      <c r="K261" s="148">
        <f>J261*Input!P261/100</f>
        <v>151.44709884505525</v>
      </c>
      <c r="L261" s="153">
        <f t="shared" si="832"/>
        <v>11.813490782869819</v>
      </c>
      <c r="M261" s="154">
        <f>L261*Input!P261/100</f>
        <v>2.0944032914781694</v>
      </c>
      <c r="N261" s="148">
        <v>0</v>
      </c>
      <c r="O261" s="152">
        <f>(((G261*$D$4*0.000000001*Input!G261*(238/236))-(N261*0.000000001))/Input!F261)*1000000</f>
        <v>13.694756337930748</v>
      </c>
      <c r="P261" s="148">
        <f>O261*Input!N261/100</f>
        <v>1.7820848794922212E-2</v>
      </c>
      <c r="Q261" s="155">
        <f t="shared" si="833"/>
        <v>10.217646471661153</v>
      </c>
      <c r="R261" s="156">
        <f>Q261*Input!N261/100</f>
        <v>1.3296120669712979E-2</v>
      </c>
      <c r="S261" s="154">
        <f>Input!S261*$G$6/0.000000000155125</f>
        <v>1.0066049922031157</v>
      </c>
      <c r="T261" s="148">
        <f>S261*Input!T261/100</f>
        <v>3.1342026642805138E-3</v>
      </c>
      <c r="U261" s="154">
        <f>S261</f>
        <v>1.0066049922031157</v>
      </c>
      <c r="V261" s="148">
        <f>U261*Input!T261/100</f>
        <v>3.1342026642805138E-3</v>
      </c>
      <c r="W261" s="157">
        <v>0</v>
      </c>
      <c r="X261" s="152">
        <f>((($L$4*0.000000001*Input!G261/Input!W261*(232/229))-(W261*0.000000001))/Input!F261)*1000000000</f>
        <v>2.2024249872803723</v>
      </c>
      <c r="Y261" s="152">
        <f>X261*Input!X261/100</f>
        <v>5.8570087027579786E-2</v>
      </c>
      <c r="Z261" s="152">
        <f t="shared" si="834"/>
        <v>5.3776916405056231E-4</v>
      </c>
      <c r="AA261" s="152">
        <f>Z261*Input!X261/100</f>
        <v>1.4301139390033911E-5</v>
      </c>
      <c r="AB261" s="153">
        <v>0</v>
      </c>
      <c r="AC261" s="153">
        <v>0.9</v>
      </c>
      <c r="AD261" s="152">
        <f>(((Input!G261*$L$4*0.000000001*Input!U261*(230/229))-((AB261*0.000000000000001)+(Input!G261*AC261*0.000000000000001)))/Input!F261)*1000000000000</f>
        <v>224.15808532356519</v>
      </c>
      <c r="AE261" s="152">
        <f>AD261*Input!V261/100</f>
        <v>2.4630115957692031</v>
      </c>
      <c r="AF261" s="152">
        <f t="shared" si="835"/>
        <v>10.219036183624288</v>
      </c>
      <c r="AG261" s="152">
        <f>AF261*Input!V261/100</f>
        <v>0.11228506248846724</v>
      </c>
      <c r="AH261" s="148">
        <f t="shared" si="836"/>
        <v>19002.644381193026</v>
      </c>
      <c r="AI261" s="157">
        <f t="shared" si="837"/>
        <v>546.78247875116165</v>
      </c>
      <c r="AJ261" s="154">
        <f t="shared" si="838"/>
        <v>6.6049922031157227</v>
      </c>
      <c r="AK261" s="157">
        <f t="shared" si="839"/>
        <v>3.1342026642805139</v>
      </c>
      <c r="AL261" s="157">
        <f t="shared" si="840"/>
        <v>1.0001360109656356</v>
      </c>
      <c r="AM261" s="157">
        <f t="shared" si="841"/>
        <v>1.1066125484175793E-2</v>
      </c>
      <c r="AN261" s="148">
        <f>AF261/Q261</f>
        <v>1.0001360109656356</v>
      </c>
      <c r="AO261" s="152">
        <f t="shared" si="842"/>
        <v>1.1066125484175793E-2</v>
      </c>
      <c r="AP261" s="148">
        <f t="shared" si="843"/>
        <v>513.79650000000004</v>
      </c>
      <c r="AQ261" s="148" t="e">
        <f t="shared" si="844"/>
        <v>#VALUE!</v>
      </c>
      <c r="AR261" s="148" t="e">
        <f t="shared" si="845"/>
        <v>#VALUE!</v>
      </c>
      <c r="AS261" s="156">
        <f t="shared" si="846"/>
        <v>5.263141228678012E-5</v>
      </c>
      <c r="AT261" s="156">
        <f t="shared" si="847"/>
        <v>1.4013256961320368E-6</v>
      </c>
      <c r="AU261" s="148">
        <v>0.75</v>
      </c>
      <c r="AV261" s="148">
        <f t="shared" si="848"/>
        <v>0.375</v>
      </c>
      <c r="AW261" s="148">
        <f t="shared" si="849"/>
        <v>513.79229999999995</v>
      </c>
      <c r="AX261" s="158">
        <f t="shared" si="850"/>
        <v>234.48992429450001</v>
      </c>
      <c r="AY261" s="158">
        <f t="shared" si="851"/>
        <v>139.59581171371963</v>
      </c>
      <c r="AZ261" s="148" t="str">
        <f>Input!B261</f>
        <v>Hu1-13</v>
      </c>
      <c r="BA261" s="159">
        <f>Input!E261</f>
        <v>0</v>
      </c>
      <c r="BB261" s="148">
        <f t="shared" si="852"/>
        <v>28.217911475216333</v>
      </c>
      <c r="BC261" s="154">
        <f t="shared" si="853"/>
        <v>17.413698503708599</v>
      </c>
      <c r="BD261" s="148">
        <f t="shared" si="854"/>
        <v>513734.29999999993</v>
      </c>
      <c r="BE261" s="160">
        <f t="shared" si="855"/>
        <v>69797.905856859812</v>
      </c>
      <c r="BF261" s="161">
        <f t="shared" si="856"/>
        <v>27.16969711568656</v>
      </c>
      <c r="BG261" s="162"/>
      <c r="BH261" s="162"/>
      <c r="BI261" s="162"/>
      <c r="BJ261" s="162"/>
      <c r="BK261" s="162"/>
      <c r="BL261" s="162"/>
      <c r="BM261" s="166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2"/>
      <c r="DC261" s="162"/>
      <c r="DD261" s="162"/>
      <c r="DE261" s="162"/>
    </row>
    <row r="262" spans="1:109" ht="15" customHeight="1" x14ac:dyDescent="0.2">
      <c r="A262" s="9">
        <f>Input!A262</f>
        <v>10821</v>
      </c>
      <c r="B262" s="9" t="str">
        <f>Input!B262</f>
        <v>CO9-2-71.8</v>
      </c>
      <c r="C262" s="9">
        <f>Input!O262</f>
        <v>9.3105700941390812E-2</v>
      </c>
      <c r="D262" s="9">
        <f>C262*Input!P262/100</f>
        <v>4.8712266197027329E-4</v>
      </c>
      <c r="E262" s="11">
        <f>Input!M262</f>
        <v>8.5008416949262963E-2</v>
      </c>
      <c r="F262" s="12">
        <f>E262*Input!N262/100</f>
        <v>5.0002144180349544E-5</v>
      </c>
      <c r="G262" s="13">
        <f t="shared" si="831"/>
        <v>11.720960528964376</v>
      </c>
      <c r="H262" s="12">
        <f>G262*Input!L262/100</f>
        <v>8.2437157966911249E-3</v>
      </c>
      <c r="I262" s="9">
        <v>0.3</v>
      </c>
      <c r="J262" s="21">
        <f>(((C262*$G$4*0.000000001*Input!G262*(234/233))-(I262*0.000000000000001))/Input!F262)*1000000000000</f>
        <v>1.6207499306644721</v>
      </c>
      <c r="K262" s="9">
        <f>J262*Input!P262/100</f>
        <v>8.4796528314673141E-3</v>
      </c>
      <c r="L262" s="14">
        <f t="shared" si="832"/>
        <v>2.2413793432382517E-2</v>
      </c>
      <c r="M262" s="22">
        <f>L262*Input!P262/100</f>
        <v>1.1726743487498096E-4</v>
      </c>
      <c r="N262" s="9">
        <v>5.0000000000000001E-3</v>
      </c>
      <c r="O262" s="21">
        <f>(((G262*$D$4*0.000000001*Input!G262*(238/236))-(N262*0.000000001))/Input!F262)*1000000</f>
        <v>2.0547871664404759E-2</v>
      </c>
      <c r="P262" s="9">
        <f>O262*Input!N262/100</f>
        <v>1.2086304844096896E-5</v>
      </c>
      <c r="Q262" s="23">
        <f t="shared" si="833"/>
        <v>1.5330750196003464E-2</v>
      </c>
      <c r="R262" s="24">
        <f>Q262*Input!N262/100</f>
        <v>9.0175821313201568E-6</v>
      </c>
      <c r="S262" s="65">
        <f>Input!S262*$G$6/0.000000000155125</f>
        <v>1.4639757715531949</v>
      </c>
      <c r="T262" s="9">
        <f>S262*Input!T262/100</f>
        <v>3.3380772498954121E-3</v>
      </c>
      <c r="U262" s="9">
        <f>S262*1/((U261+U263)/2)</f>
        <v>1.4488657053844132</v>
      </c>
      <c r="V262" s="9">
        <f>U262*Input!T262/100</f>
        <v>3.3036241058594885E-3</v>
      </c>
      <c r="W262" s="3">
        <v>3.0000000000000001E-3</v>
      </c>
      <c r="X262" s="21">
        <f>((($L$4*0.000000001*Input!G262/Input!W262*(232/229))-(W262*0.000000001))/Input!F262)*1000000000</f>
        <v>3.0754439995421459E-2</v>
      </c>
      <c r="Y262" s="21">
        <f>X262*Input!X262/100</f>
        <v>2.5463048211015111E-4</v>
      </c>
      <c r="Z262" s="21">
        <f t="shared" si="834"/>
        <v>7.5093542720851655E-6</v>
      </c>
      <c r="AA262" s="21">
        <f>Z262*Input!X262/100</f>
        <v>6.2173478005830456E-8</v>
      </c>
      <c r="AB262" s="14">
        <v>0.05</v>
      </c>
      <c r="AC262" s="14">
        <v>0.9</v>
      </c>
      <c r="AD262" s="21">
        <f>(((Input!G262*$L$4*0.000000001*Input!U262*(230/229))-((AB262*0.000000000000001)+(Input!G262*AC262*0.000000000000001)))/Input!F262)*1000000000000</f>
        <v>0.20220924700577186</v>
      </c>
      <c r="AE262" s="21">
        <f>AD262*Input!V262/100</f>
        <v>2.5225999586604457E-3</v>
      </c>
      <c r="AF262" s="191">
        <f t="shared" si="835"/>
        <v>9.2184210479521328E-3</v>
      </c>
      <c r="AG262" s="21">
        <f>AF262*Input!V262/100</f>
        <v>1.1500160798192805E-4</v>
      </c>
      <c r="AH262" s="9">
        <f t="shared" si="836"/>
        <v>1227.5917094789563</v>
      </c>
      <c r="AI262" s="3">
        <f t="shared" si="837"/>
        <v>18.380296787556357</v>
      </c>
      <c r="AJ262" s="22">
        <f t="shared" si="838"/>
        <v>448.86570538441316</v>
      </c>
      <c r="AK262" s="3">
        <f t="shared" si="839"/>
        <v>3.3036241058594884</v>
      </c>
      <c r="AL262" s="3">
        <f t="shared" si="840"/>
        <v>0.60130267143451732</v>
      </c>
      <c r="AM262" s="3">
        <f t="shared" si="841"/>
        <v>7.5097021006896112E-3</v>
      </c>
      <c r="AN262" s="9">
        <f>AL262*1/((AN261+AN263)/2)</f>
        <v>0.60184607320354422</v>
      </c>
      <c r="AO262" s="21">
        <f t="shared" si="842"/>
        <v>7.5164886752389047E-3</v>
      </c>
      <c r="AP262" s="58">
        <f t="shared" si="843"/>
        <v>56.819699999999997</v>
      </c>
      <c r="AQ262" s="58">
        <f t="shared" si="844"/>
        <v>0.91390000000000005</v>
      </c>
      <c r="AR262" s="58">
        <f t="shared" si="845"/>
        <v>1.6084210229902658</v>
      </c>
      <c r="AS262" s="67">
        <f t="shared" si="846"/>
        <v>4.8982301427380644E-4</v>
      </c>
      <c r="AT262" s="67">
        <f t="shared" si="847"/>
        <v>4.0656967145319583E-6</v>
      </c>
      <c r="AU262" s="58">
        <v>0.75</v>
      </c>
      <c r="AV262" s="58">
        <f t="shared" si="848"/>
        <v>0.375</v>
      </c>
      <c r="AW262" s="58">
        <f t="shared" si="849"/>
        <v>56.793500000000002</v>
      </c>
      <c r="AX262" s="57">
        <f t="shared" si="850"/>
        <v>0.93005848950000003</v>
      </c>
      <c r="AY262" s="47">
        <f t="shared" si="851"/>
        <v>0.92136407551938293</v>
      </c>
      <c r="AZ262" s="9" t="str">
        <f>Input!B262</f>
        <v>CO9-2-71.8</v>
      </c>
      <c r="BA262" s="48">
        <f>Input!E262</f>
        <v>71.8</v>
      </c>
      <c r="BB262" s="58">
        <f t="shared" si="852"/>
        <v>527.02037757254766</v>
      </c>
      <c r="BC262" s="22">
        <f t="shared" si="853"/>
        <v>4.1144660694506525</v>
      </c>
      <c r="BD262" s="9">
        <f t="shared" si="854"/>
        <v>56735.5</v>
      </c>
      <c r="BE262" s="49">
        <f t="shared" si="855"/>
        <v>460.68203775969147</v>
      </c>
      <c r="BF262" s="89">
        <f t="shared" si="856"/>
        <v>1.6223055024243669</v>
      </c>
      <c r="BG262" s="85"/>
      <c r="BH262" s="85"/>
      <c r="BI262" s="85"/>
      <c r="BJ262" s="85"/>
      <c r="BK262" s="85"/>
      <c r="BL262" s="85"/>
      <c r="BM262" s="90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</row>
    <row r="263" spans="1:109" s="165" customFormat="1" ht="15" customHeight="1" x14ac:dyDescent="0.2">
      <c r="A263" s="148">
        <f>Input!A263</f>
        <v>10815</v>
      </c>
      <c r="B263" s="148" t="str">
        <f>Input!B263</f>
        <v>Hu1-13</v>
      </c>
      <c r="C263" s="148">
        <f>Input!O263</f>
        <v>2.1555060421512273</v>
      </c>
      <c r="D263" s="148">
        <f>C263*Input!P263/100</f>
        <v>0.26019239982722003</v>
      </c>
      <c r="E263" s="149">
        <f>Input!M263</f>
        <v>2.7285767001470238</v>
      </c>
      <c r="F263" s="150">
        <f>E263*Input!N263/100</f>
        <v>2.803091839699371E-3</v>
      </c>
      <c r="G263" s="151">
        <f t="shared" si="831"/>
        <v>376.21615541627165</v>
      </c>
      <c r="H263" s="150">
        <f>G263*Input!L263/100</f>
        <v>0.3318575521290239</v>
      </c>
      <c r="I263" s="148">
        <v>0</v>
      </c>
      <c r="J263" s="152">
        <f>(((C263*$G$4*0.000000001*Input!G263*(234/233))-(I263*0.000000000000001))/Input!F263)*1000000000000</f>
        <v>778.21479146850311</v>
      </c>
      <c r="K263" s="148">
        <f>J263*Input!P263/100</f>
        <v>93.938764361405262</v>
      </c>
      <c r="L263" s="153">
        <f t="shared" si="832"/>
        <v>10.762144888600128</v>
      </c>
      <c r="M263" s="154">
        <f>L263*Input!P263/100</f>
        <v>1.2991048278660573</v>
      </c>
      <c r="N263" s="148">
        <v>0</v>
      </c>
      <c r="O263" s="152">
        <f>(((G263*$D$4*0.000000001*Input!G263*(238/236))-(N263*0.000000001))/Input!F263)*1000000</f>
        <v>13.682477188773611</v>
      </c>
      <c r="P263" s="148">
        <f>O263*Input!N263/100</f>
        <v>1.4056134156924199E-2</v>
      </c>
      <c r="Q263" s="155">
        <f t="shared" si="833"/>
        <v>10.208485008546042</v>
      </c>
      <c r="R263" s="156">
        <f>Q263*Input!N263/100</f>
        <v>1.0487270166019851E-2</v>
      </c>
      <c r="S263" s="154">
        <f>Input!S263*$G$6/0.000000000155125</f>
        <v>1.0142527948404017</v>
      </c>
      <c r="T263" s="148">
        <f>S263*Input!T263/100</f>
        <v>3.2446016056704614E-3</v>
      </c>
      <c r="U263" s="154">
        <f>S263</f>
        <v>1.0142527948404017</v>
      </c>
      <c r="V263" s="148">
        <f>U263*Input!T263/100</f>
        <v>3.2446016056704614E-3</v>
      </c>
      <c r="W263" s="157">
        <v>0</v>
      </c>
      <c r="X263" s="152">
        <f>((($L$4*0.000000001*Input!G263/Input!W263*(232/229))-(W263*0.000000001))/Input!F263)*1000000000</f>
        <v>2.1545179305835394</v>
      </c>
      <c r="Y263" s="152">
        <f>X263*Input!X263/100</f>
        <v>6.6107057361865756E-2</v>
      </c>
      <c r="Z263" s="152">
        <f t="shared" si="834"/>
        <v>5.2607163156670163E-4</v>
      </c>
      <c r="AA263" s="152">
        <f>Z263*Input!X263/100</f>
        <v>1.6141451890823243E-5</v>
      </c>
      <c r="AB263" s="153">
        <v>0</v>
      </c>
      <c r="AC263" s="153">
        <v>0.9</v>
      </c>
      <c r="AD263" s="152">
        <f>(((Input!G263*$L$4*0.000000001*Input!U263*(230/229))-((AB263*0.000000000000001)+(Input!G263*AC263*0.000000000000001)))/Input!F263)*1000000000000</f>
        <v>223.49182220691642</v>
      </c>
      <c r="AE263" s="152">
        <f>AD263*Input!V263/100</f>
        <v>2.3133390094208655</v>
      </c>
      <c r="AF263" s="152">
        <f t="shared" si="835"/>
        <v>10.188662231745548</v>
      </c>
      <c r="AG263" s="152">
        <f>AF263*Input!V263/100</f>
        <v>0.10546171023961794</v>
      </c>
      <c r="AH263" s="148">
        <f t="shared" si="836"/>
        <v>19367.442797480911</v>
      </c>
      <c r="AI263" s="157">
        <f t="shared" si="837"/>
        <v>627.15443950489464</v>
      </c>
      <c r="AJ263" s="154">
        <f t="shared" si="838"/>
        <v>14.25279484040165</v>
      </c>
      <c r="AK263" s="157">
        <f t="shared" si="839"/>
        <v>3.2446016056704616</v>
      </c>
      <c r="AL263" s="157">
        <f t="shared" si="840"/>
        <v>0.99805820581762139</v>
      </c>
      <c r="AM263" s="157">
        <f t="shared" si="841"/>
        <v>1.0381545270399853E-2</v>
      </c>
      <c r="AN263" s="148">
        <f>AF263/Q263</f>
        <v>0.99805820581762139</v>
      </c>
      <c r="AO263" s="152">
        <f t="shared" si="842"/>
        <v>1.0381545270399853E-2</v>
      </c>
      <c r="AP263" s="148">
        <f t="shared" si="843"/>
        <v>421.20929999999998</v>
      </c>
      <c r="AQ263" s="148" t="e">
        <f t="shared" si="844"/>
        <v>#VALUE!</v>
      </c>
      <c r="AR263" s="148" t="e">
        <f t="shared" si="845"/>
        <v>#VALUE!</v>
      </c>
      <c r="AS263" s="156">
        <f t="shared" si="846"/>
        <v>5.1532781909000242E-5</v>
      </c>
      <c r="AT263" s="156">
        <f t="shared" si="847"/>
        <v>1.5820659631395831E-6</v>
      </c>
      <c r="AU263" s="148">
        <v>0.75</v>
      </c>
      <c r="AV263" s="148">
        <f t="shared" si="848"/>
        <v>0.375</v>
      </c>
      <c r="AW263" s="148">
        <f t="shared" si="849"/>
        <v>421.20519999999999</v>
      </c>
      <c r="AX263" s="158">
        <f t="shared" si="850"/>
        <v>101.43824245250001</v>
      </c>
      <c r="AY263" s="158">
        <f t="shared" si="851"/>
        <v>55.611838883918381</v>
      </c>
      <c r="AZ263" s="148" t="str">
        <f>Input!B263</f>
        <v>Hu1-13</v>
      </c>
      <c r="BA263" s="159">
        <f>Input!E263</f>
        <v>0</v>
      </c>
      <c r="BB263" s="148">
        <f t="shared" si="852"/>
        <v>46.871287136314237</v>
      </c>
      <c r="BC263" s="154">
        <f t="shared" si="853"/>
        <v>12.966264503333152</v>
      </c>
      <c r="BD263" s="148">
        <f t="shared" si="854"/>
        <v>421147.2</v>
      </c>
      <c r="BE263" s="160">
        <f t="shared" si="855"/>
        <v>27805.919441959191</v>
      </c>
      <c r="BF263" s="161">
        <f t="shared" si="856"/>
        <v>13.203027617873278</v>
      </c>
      <c r="BG263" s="162"/>
      <c r="BH263" s="162"/>
      <c r="BI263" s="162"/>
      <c r="BJ263" s="162"/>
      <c r="BK263" s="162"/>
      <c r="BL263" s="162"/>
      <c r="BM263" s="166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2"/>
      <c r="DC263" s="162"/>
      <c r="DD263" s="162"/>
      <c r="DE263" s="162"/>
    </row>
    <row r="264" spans="1:109" s="76" customFormat="1" ht="15" customHeight="1" x14ac:dyDescent="0.2">
      <c r="A264" s="58"/>
      <c r="B264" s="58"/>
      <c r="C264" s="58"/>
      <c r="D264" s="58"/>
      <c r="E264" s="60"/>
      <c r="F264" s="61"/>
      <c r="G264" s="59"/>
      <c r="H264" s="61"/>
      <c r="I264" s="58"/>
      <c r="J264" s="63"/>
      <c r="K264" s="58"/>
      <c r="L264" s="64"/>
      <c r="M264" s="65"/>
      <c r="N264" s="58"/>
      <c r="O264" s="63"/>
      <c r="P264" s="58"/>
      <c r="Q264" s="66"/>
      <c r="R264" s="67"/>
      <c r="S264" s="65"/>
      <c r="T264" s="58"/>
      <c r="U264" s="58"/>
      <c r="V264" s="58"/>
      <c r="W264" s="68"/>
      <c r="X264" s="63"/>
      <c r="Y264" s="63"/>
      <c r="Z264" s="63"/>
      <c r="AA264" s="63"/>
      <c r="AB264" s="64"/>
      <c r="AC264" s="64"/>
      <c r="AD264" s="63"/>
      <c r="AE264" s="63"/>
      <c r="AF264" s="63"/>
      <c r="AG264" s="63"/>
      <c r="AH264" s="58"/>
      <c r="AI264" s="68"/>
      <c r="AJ264" s="65"/>
      <c r="AK264" s="68"/>
      <c r="AL264" s="68"/>
      <c r="AM264" s="68"/>
      <c r="AN264" s="58"/>
      <c r="AO264" s="63"/>
      <c r="AP264" s="58"/>
      <c r="AQ264" s="58"/>
      <c r="AR264" s="58"/>
      <c r="AS264" s="67"/>
      <c r="AT264" s="67"/>
      <c r="AU264" s="58"/>
      <c r="AV264" s="58"/>
      <c r="AW264" s="58"/>
      <c r="AX264" s="57"/>
      <c r="AY264" s="57"/>
      <c r="AZ264" s="58"/>
      <c r="BA264" s="69"/>
      <c r="BB264" s="58"/>
      <c r="BC264" s="65"/>
      <c r="BD264" s="58"/>
      <c r="BE264" s="62"/>
      <c r="BF264" s="74"/>
      <c r="BG264" s="75"/>
      <c r="BH264" s="75"/>
      <c r="BI264" s="75"/>
      <c r="BJ264" s="75"/>
      <c r="BK264" s="75"/>
      <c r="BL264" s="75"/>
      <c r="BM264" s="103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</row>
    <row r="265" spans="1:109" s="165" customFormat="1" ht="15" customHeight="1" x14ac:dyDescent="0.2">
      <c r="A265" s="148">
        <f>Input!A265</f>
        <v>10815</v>
      </c>
      <c r="B265" s="148" t="str">
        <f>Input!B265</f>
        <v>Hu1-13</v>
      </c>
      <c r="C265" s="148">
        <f>Input!O265</f>
        <v>2.0811140090273064</v>
      </c>
      <c r="D265" s="148">
        <f>C265*Input!P265/100</f>
        <v>1.7617630463094371E-2</v>
      </c>
      <c r="E265" s="149">
        <f>Input!M265</f>
        <v>2.7322613427673801</v>
      </c>
      <c r="F265" s="150">
        <f>E265*Input!N265/100</f>
        <v>3.2984505272000029E-4</v>
      </c>
      <c r="G265" s="151">
        <f t="shared" ref="G265:G271" si="857">E265*137.88</f>
        <v>376.72419394076633</v>
      </c>
      <c r="H265" s="150">
        <f>G265*Input!L265/100</f>
        <v>1.939173762634612E-2</v>
      </c>
      <c r="I265" s="148">
        <v>0</v>
      </c>
      <c r="J265" s="152">
        <f>(((C265*$G$4*0.000000001*Input!G265*(234/233))-(I265*0.000000000000001))/Input!F265)*1000000000000</f>
        <v>751.35660623851788</v>
      </c>
      <c r="K265" s="148">
        <f>J265*Input!P265/100</f>
        <v>6.3605948435769859</v>
      </c>
      <c r="L265" s="153">
        <f t="shared" ref="L265:L271" si="858">(J265/234)*602200000000*0.0000028263/(365.2425*24*60)</f>
        <v>10.39071570984536</v>
      </c>
      <c r="M265" s="154">
        <f>L265*Input!P265/100</f>
        <v>8.7962403226858929E-2</v>
      </c>
      <c r="N265" s="148">
        <v>0</v>
      </c>
      <c r="O265" s="152">
        <f>(((G265*$D$4*0.000000001*Input!G265*(238/236))-(N265*0.000000001))/Input!F265)*1000000</f>
        <v>13.700953868794768</v>
      </c>
      <c r="P265" s="148">
        <f>O265*Input!N265/100</f>
        <v>1.6540115619355885E-3</v>
      </c>
      <c r="Q265" s="155">
        <f t="shared" ref="Q265:Q271" si="859">(O265/238.05)*602200000000000000*0.00000000015512/(365.2425*24*60)</f>
        <v>10.222270444355752</v>
      </c>
      <c r="R265" s="156">
        <f>Q265*Input!N265/100</f>
        <v>1.2340566697845677E-3</v>
      </c>
      <c r="S265" s="154">
        <f>Input!S265*$G$6/0.000000000155125</f>
        <v>1.0004191656638317</v>
      </c>
      <c r="T265" s="148">
        <f>S265*Input!T265/100</f>
        <v>1.4097873367277225E-3</v>
      </c>
      <c r="U265" s="154">
        <f>S265</f>
        <v>1.0004191656638317</v>
      </c>
      <c r="V265" s="148">
        <f>U265*Input!T265/100</f>
        <v>1.4097873367277225E-3</v>
      </c>
      <c r="W265" s="157">
        <v>0</v>
      </c>
      <c r="X265" s="152">
        <f>((($L$4*0.000000001*Input!G265/Input!W265*(232/229))-(W265*0.000000001))/Input!F265)*1000000000</f>
        <v>0.91654303588573871</v>
      </c>
      <c r="Y265" s="152">
        <f>X265*Input!X265/100</f>
        <v>3.7416788259420448E-3</v>
      </c>
      <c r="Z265" s="152">
        <f t="shared" ref="Z265:Z271" si="860">(X265/232)*6.022E+23*0.000000001*0.000000000049475/(365.2425*24*60)</f>
        <v>2.2379358437686162E-4</v>
      </c>
      <c r="AA265" s="152">
        <f>Z265*Input!X265/100</f>
        <v>9.1361090888149829E-7</v>
      </c>
      <c r="AB265" s="153">
        <v>0</v>
      </c>
      <c r="AC265" s="153">
        <v>0.9</v>
      </c>
      <c r="AD265" s="152">
        <f>(((Input!G265*$L$4*0.000000001*Input!U265*(230/229))-((AB265*0.000000000000001)+(Input!G265*AC265*0.000000000000001)))/Input!F265)*1000000000000</f>
        <v>223.81689600079605</v>
      </c>
      <c r="AE265" s="152">
        <f>AD265*Input!V265/100</f>
        <v>0.62366163878663738</v>
      </c>
      <c r="AF265" s="152">
        <f t="shared" ref="AF265:AF271" si="861">(AD265/230)*602200000000*$D$6/(365.2425*24*60)</f>
        <v>10.203481866099619</v>
      </c>
      <c r="AG265" s="152">
        <f>AF265*Input!V265/100</f>
        <v>2.8431813395887646E-2</v>
      </c>
      <c r="AH265" s="148">
        <f t="shared" ref="AH265:AH271" si="862">AF265/Z265</f>
        <v>45593.272454661899</v>
      </c>
      <c r="AI265" s="157">
        <f t="shared" ref="AI265:AI271" si="863">AH265*SQRT((AG265/AF265)^2+(AA265/Z265)^2)</f>
        <v>225.35404728734861</v>
      </c>
      <c r="AJ265" s="154">
        <f t="shared" ref="AJ265:AJ271" si="864">(U265-1)*1000</f>
        <v>0.41916566383171094</v>
      </c>
      <c r="AK265" s="157">
        <f t="shared" ref="AK265:AK271" si="865">V265*1000</f>
        <v>1.4097873367277225</v>
      </c>
      <c r="AL265" s="157">
        <f t="shared" ref="AL265:AL271" si="866">AF265/Q265</f>
        <v>0.99816199558029617</v>
      </c>
      <c r="AM265" s="157">
        <f t="shared" ref="AM265:AM271" si="867">AL265*SQRT((R265/Q265)^2+(AG265/AF265)^2)</f>
        <v>2.7839690046591796E-3</v>
      </c>
      <c r="AN265" s="148">
        <f>AF265/Q265</f>
        <v>0.99816199558029617</v>
      </c>
      <c r="AO265" s="152">
        <f t="shared" ref="AO265:AO271" si="868">AN265*SQRT((R265/Q265)^2+(AG265/AF265)^2)</f>
        <v>2.7839690046591796E-3</v>
      </c>
      <c r="AP265" s="148">
        <f t="shared" ref="AP265:AP271" si="869">ThU_Alter_Kombi(AN265,U265)</f>
        <v>657.13930000000005</v>
      </c>
      <c r="AQ265" s="148" t="e">
        <f t="shared" ref="AQ265:AQ271" si="870">Montealter(AN265,AO265,U265,V265)</f>
        <v>#VALUE!</v>
      </c>
      <c r="AR265" s="148" t="e">
        <f t="shared" ref="AR265:AR271" si="871">(AQ265/AP265)*100</f>
        <v>#VALUE!</v>
      </c>
      <c r="AS265" s="156">
        <f t="shared" ref="AS265:AS271" si="872">Z265/Q265</f>
        <v>2.1892747369096433E-5</v>
      </c>
      <c r="AT265" s="156">
        <f t="shared" ref="AT265:AT271" si="873">AS265*SQRT((Y265/X265)^2+(P265/O265)^2)</f>
        <v>8.9413628042605529E-8</v>
      </c>
      <c r="AU265" s="148">
        <v>0.75</v>
      </c>
      <c r="AV265" s="148">
        <f t="shared" ref="AV265:AV271" si="874">AU265/2</f>
        <v>0.375</v>
      </c>
      <c r="AW265" s="148">
        <f t="shared" ref="AW265:AW271" si="875">marincorr_age(AN265,U265,AS265,AU265)</f>
        <v>657.13750000000005</v>
      </c>
      <c r="AX265" s="158">
        <f t="shared" ref="AX265:AX271" si="876">marincorr_age_error(AN265, AO265, U265, V265, AS265, AT265, AU265, AV265)</f>
        <v>293.21333350830002</v>
      </c>
      <c r="AY265" s="158">
        <f t="shared" ref="AY265:AY271" si="877">SQRT(((AU265*EXP(-0.0000091577*AW265*1000))/(0.0000091577*(EXP(-0.0000091577*AW265*1000)+(AJ265/1000)*EXP(-(0.0000091577-0.0000028263)*AW265*1000)-AS265*AU265*EXP(-0.0000091577*AW265*1000))))^2*AT265^2+((AS265*EXP(-0.0000091577*AW265*1000))/(0.0000091577*(EXP(-0.0000091577*AW265*1000)+(AJ265/1000)*EXP(-(0.0000091577-0.0000028263)*AW265*1000)-AS265*AU265*EXP(-0.0000091577*AW265*1000))))^2*AV265^2+((0.0000091577/(0.0000091577-0.0000028263))*(EXP(-(0.0000091577-0.0000028263)*AW265*1000)-1)/(0.0000091577*(EXP(-0.0000091577*AW265*1000)+(AJ265/1000)*EXP(-(0.0000091577-0.0000028263)*AW265*1000)-AS265*AU265*EXP(-0.0000091577*AW265*1000))))^2*T265^2+(1/(0.0000091577*(EXP(-0.0000091577*AW265*1000)+(AJ265/1000)*EXP(-(0.0000091577-0.0000028263)*AW265*1000)-AS265*AU265*EXP(-0.0000091577*AW265*1000))))^2*AO265^2)/1000</f>
        <v>153.51502674031627</v>
      </c>
      <c r="AZ265" s="148" t="str">
        <f>Input!B265</f>
        <v>Hu1-13</v>
      </c>
      <c r="BA265" s="159">
        <f>Input!E265</f>
        <v>0</v>
      </c>
      <c r="BB265" s="148">
        <f t="shared" ref="BB265:BB271" si="878">((U265-1)*EXP(0.0000028263*AW265*1000))*1000</f>
        <v>2.6852629553570591</v>
      </c>
      <c r="BC265" s="154">
        <f t="shared" ref="BC265:BC271" si="879">SQRT((EXP(0.0000028263*AW265*1000)*V265)^2+((U265-1)*0.0000028263*EXP(0.0000028263*AW265*1000)*AY265*1000)^2)*1000</f>
        <v>9.1062322969235705</v>
      </c>
      <c r="BD265" s="148">
        <f t="shared" ref="BD265:BD271" si="880">AW265*1000-58</f>
        <v>657079.5</v>
      </c>
      <c r="BE265" s="160">
        <f t="shared" ref="BE265:BE271" si="881">AY265/2*1000</f>
        <v>76757.513370158136</v>
      </c>
      <c r="BF265" s="161">
        <f t="shared" ref="BF265:BF271" si="882">AY265/AW265*100</f>
        <v>23.361172774391399</v>
      </c>
      <c r="BG265" s="162"/>
      <c r="BH265" s="162"/>
      <c r="BI265" s="162"/>
      <c r="BJ265" s="162"/>
      <c r="BK265" s="162"/>
      <c r="BL265" s="162"/>
      <c r="BM265" s="166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2"/>
      <c r="DC265" s="162"/>
      <c r="DD265" s="162"/>
      <c r="DE265" s="162"/>
    </row>
    <row r="266" spans="1:109" ht="15" customHeight="1" x14ac:dyDescent="0.2">
      <c r="A266" s="9">
        <f>Input!A266</f>
        <v>10816</v>
      </c>
      <c r="B266" s="9" t="str">
        <f>Input!B266</f>
        <v>NAH-14-97</v>
      </c>
      <c r="C266" s="9">
        <f>Input!O266</f>
        <v>1.7929451627498025</v>
      </c>
      <c r="D266" s="9">
        <f>C266*Input!P266/100</f>
        <v>4.4030015810375862E-3</v>
      </c>
      <c r="E266" s="11">
        <f>Input!M266</f>
        <v>2.3294014366030549</v>
      </c>
      <c r="F266" s="12">
        <f>E266*Input!N266/100</f>
        <v>1.0543462063805079E-4</v>
      </c>
      <c r="G266" s="13">
        <f t="shared" si="857"/>
        <v>321.17787007882919</v>
      </c>
      <c r="H266" s="12">
        <f>G266*Input!L266/100</f>
        <v>2.0682373271271079E-2</v>
      </c>
      <c r="I266" s="9">
        <v>0.3</v>
      </c>
      <c r="J266" s="21">
        <f>(((C266*$G$4*0.000000001*Input!G266*(234/233))-(I266*0.000000000000001))/Input!F266)*1000000000000</f>
        <v>74.262432630402969</v>
      </c>
      <c r="K266" s="9">
        <f>J266*Input!P266/100</f>
        <v>0.18236899548109034</v>
      </c>
      <c r="L266" s="14">
        <f t="shared" si="858"/>
        <v>1.0269954625767992</v>
      </c>
      <c r="M266" s="22">
        <f>L266*Input!P266/100</f>
        <v>2.5220306451029361E-3</v>
      </c>
      <c r="N266" s="9">
        <v>5.0000000000000001E-3</v>
      </c>
      <c r="O266" s="21">
        <f>(((G266*$D$4*0.000000001*Input!G266*(238/236))-(N266*0.000000001))/Input!F266)*1000000</f>
        <v>1.3400661471869264</v>
      </c>
      <c r="P266" s="9">
        <f>O266*Input!N266/100</f>
        <v>6.0654794677463983E-5</v>
      </c>
      <c r="Q266" s="23">
        <f t="shared" si="859"/>
        <v>0.99982225333013419</v>
      </c>
      <c r="R266" s="24">
        <f>Q266*Input!N266/100</f>
        <v>4.5254492561432801E-5</v>
      </c>
      <c r="S266" s="65">
        <f>Input!S266*$G$6/0.000000000155125</f>
        <v>1.0167362351684166</v>
      </c>
      <c r="T266" s="9">
        <f>S266*Input!T266/100</f>
        <v>6.5804639136282249E-4</v>
      </c>
      <c r="U266" s="9">
        <f>S266*1/((U265+U267)/2)</f>
        <v>1.0162287624215889</v>
      </c>
      <c r="V266" s="9">
        <f>U266*Input!T266/100</f>
        <v>6.5771794766403995E-4</v>
      </c>
      <c r="W266" s="3">
        <v>3.0000000000000001E-3</v>
      </c>
      <c r="X266" s="21">
        <f>((($L$4*0.000000001*Input!G266/Input!W266*(232/229))-(W266*0.000000001))/Input!F266)*1000000000</f>
        <v>8.1477146210734083E-2</v>
      </c>
      <c r="Y266" s="21">
        <f>X266*Input!X266/100</f>
        <v>2.6311840037015257E-4</v>
      </c>
      <c r="Z266" s="21">
        <f t="shared" si="860"/>
        <v>1.9894387804361614E-5</v>
      </c>
      <c r="AA266" s="21">
        <f>Z266*Input!X266/100</f>
        <v>6.4245984780668194E-8</v>
      </c>
      <c r="AB266" s="14">
        <v>0.05</v>
      </c>
      <c r="AC266" s="14">
        <v>0.9</v>
      </c>
      <c r="AD266" s="21">
        <f>(((Input!G266*$L$4*0.000000001*Input!U266*(230/229))-((AB266*0.000000000000001)+(Input!G266*AC266*0.000000000000001)))/Input!F266)*1000000000000</f>
        <v>2.1409870016684436</v>
      </c>
      <c r="AE266" s="21">
        <f>AD266*Input!V266/100</f>
        <v>7.4807934343433056E-3</v>
      </c>
      <c r="AF266" s="191">
        <f t="shared" si="861"/>
        <v>9.7604436650757867E-2</v>
      </c>
      <c r="AG266" s="21">
        <f>AF266*Input!V266/100</f>
        <v>3.4103832871977427E-4</v>
      </c>
      <c r="AH266" s="9">
        <f t="shared" si="862"/>
        <v>4906.1291863104843</v>
      </c>
      <c r="AI266" s="3">
        <f t="shared" si="863"/>
        <v>23.342739287145225</v>
      </c>
      <c r="AJ266" s="22">
        <f t="shared" si="864"/>
        <v>16.228762421588883</v>
      </c>
      <c r="AK266" s="3">
        <f t="shared" si="865"/>
        <v>0.6577179476640399</v>
      </c>
      <c r="AL266" s="3">
        <f t="shared" si="866"/>
        <v>9.7621788598587611E-2</v>
      </c>
      <c r="AM266" s="3">
        <f t="shared" si="867"/>
        <v>3.4112757615008797E-4</v>
      </c>
      <c r="AN266" s="9">
        <f>AL266*1/((AN265+AN267)/2)</f>
        <v>9.7692777825778579E-2</v>
      </c>
      <c r="AO266" s="21">
        <f t="shared" si="868"/>
        <v>3.4137563944980885E-4</v>
      </c>
      <c r="AP266" s="58">
        <f t="shared" si="869"/>
        <v>11.034000000000001</v>
      </c>
      <c r="AQ266" s="58">
        <f t="shared" si="870"/>
        <v>4.1500000000000002E-2</v>
      </c>
      <c r="AR266" s="58">
        <f t="shared" si="871"/>
        <v>0.37611020482146096</v>
      </c>
      <c r="AS266" s="67">
        <f t="shared" si="872"/>
        <v>1.9897924594195473E-5</v>
      </c>
      <c r="AT266" s="67">
        <f t="shared" si="873"/>
        <v>6.4263717621001336E-8</v>
      </c>
      <c r="AU266" s="58">
        <v>0.75</v>
      </c>
      <c r="AV266" s="58">
        <f t="shared" si="874"/>
        <v>0.375</v>
      </c>
      <c r="AW266" s="58">
        <f t="shared" si="875"/>
        <v>11.032400000000001</v>
      </c>
      <c r="AX266" s="57">
        <f t="shared" si="876"/>
        <v>4.0406583099999997E-2</v>
      </c>
      <c r="AY266" s="47">
        <f t="shared" si="877"/>
        <v>4.1281101186346217E-2</v>
      </c>
      <c r="AZ266" s="9" t="str">
        <f>Input!B266</f>
        <v>NAH-14-97</v>
      </c>
      <c r="BA266" s="48">
        <f>Input!E266</f>
        <v>97</v>
      </c>
      <c r="BB266" s="58">
        <f t="shared" si="878"/>
        <v>16.742761208750863</v>
      </c>
      <c r="BC266" s="22">
        <f t="shared" si="879"/>
        <v>0.67855205998145973</v>
      </c>
      <c r="BD266" s="9">
        <f t="shared" si="880"/>
        <v>10974.400000000001</v>
      </c>
      <c r="BE266" s="49">
        <f t="shared" si="881"/>
        <v>20.64055059317311</v>
      </c>
      <c r="BF266" s="89">
        <f t="shared" si="882"/>
        <v>0.37418060609066217</v>
      </c>
      <c r="BG266" s="85"/>
      <c r="BH266" s="85"/>
      <c r="BI266" s="85"/>
      <c r="BJ266" s="85"/>
      <c r="BK266" s="85"/>
      <c r="BL266" s="85"/>
      <c r="BM266" s="90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</row>
    <row r="267" spans="1:109" s="165" customFormat="1" ht="15" customHeight="1" x14ac:dyDescent="0.2">
      <c r="A267" s="148">
        <f>Input!A267</f>
        <v>10815</v>
      </c>
      <c r="B267" s="148" t="str">
        <f>Input!B267</f>
        <v>Hu1-13</v>
      </c>
      <c r="C267" s="148">
        <f>Input!O267</f>
        <v>2.0874223699092198</v>
      </c>
      <c r="D267" s="148">
        <f>C267*Input!P267/100</f>
        <v>1.3069643088563655E-2</v>
      </c>
      <c r="E267" s="149">
        <f>Input!M267</f>
        <v>2.732466428818928</v>
      </c>
      <c r="F267" s="150">
        <f>E267*Input!N267/100</f>
        <v>2.4510457953444333E-4</v>
      </c>
      <c r="G267" s="151">
        <f t="shared" si="857"/>
        <v>376.75247120555377</v>
      </c>
      <c r="H267" s="150">
        <f>G267*Input!L267/100</f>
        <v>2.3298421923175296E-2</v>
      </c>
      <c r="I267" s="148">
        <v>0</v>
      </c>
      <c r="J267" s="152">
        <f>(((C267*$G$4*0.000000001*Input!G267*(234/233))-(I267*0.000000000000001))/Input!F267)*1000000000000</f>
        <v>753.63415018978742</v>
      </c>
      <c r="K267" s="148">
        <f>J267*Input!P267/100</f>
        <v>4.7186087034038335</v>
      </c>
      <c r="L267" s="153">
        <f t="shared" si="858"/>
        <v>10.42221248716498</v>
      </c>
      <c r="M267" s="154">
        <f>L267*Input!P267/100</f>
        <v>6.5254928453383154E-2</v>
      </c>
      <c r="N267" s="148">
        <v>0</v>
      </c>
      <c r="O267" s="152">
        <f>(((G267*$D$4*0.000000001*Input!G267*(238/236))-(N267*0.000000001))/Input!F267)*1000000</f>
        <v>13.701982275004456</v>
      </c>
      <c r="P267" s="148">
        <f>O267*Input!N267/100</f>
        <v>1.229079548382592E-3</v>
      </c>
      <c r="Q267" s="155">
        <f t="shared" si="859"/>
        <v>10.223037737385329</v>
      </c>
      <c r="R267" s="156">
        <f>Q267*Input!N267/100</f>
        <v>9.1701524299042864E-4</v>
      </c>
      <c r="S267" s="154">
        <f>Input!S267*$G$6/0.000000000155125</f>
        <v>1.0005795715606853</v>
      </c>
      <c r="T267" s="148">
        <f>S267*Input!T267/100</f>
        <v>1.4936978101459111E-3</v>
      </c>
      <c r="U267" s="154">
        <f>S267</f>
        <v>1.0005795715606853</v>
      </c>
      <c r="V267" s="148">
        <f>U267*Input!T267/100</f>
        <v>1.4936978101459111E-3</v>
      </c>
      <c r="W267" s="157">
        <v>0</v>
      </c>
      <c r="X267" s="152">
        <f>((($L$4*0.000000001*Input!G267/Input!W267*(232/229))-(W267*0.000000001))/Input!F267)*1000000000</f>
        <v>0.8960214992446518</v>
      </c>
      <c r="Y267" s="152">
        <f>X267*Input!X267/100</f>
        <v>3.6319295483333326E-3</v>
      </c>
      <c r="Z267" s="152">
        <f t="shared" si="860"/>
        <v>2.1878281231050496E-4</v>
      </c>
      <c r="AA267" s="152">
        <f>Z267*Input!X267/100</f>
        <v>8.8681327553841216E-7</v>
      </c>
      <c r="AB267" s="153">
        <v>0</v>
      </c>
      <c r="AC267" s="153">
        <v>0.9</v>
      </c>
      <c r="AD267" s="152">
        <f>(((Input!G267*$L$4*0.000000001*Input!U267*(230/229))-((AB267*0.000000000000001)+(Input!G267*AC267*0.000000000000001)))/Input!F267)*1000000000000</f>
        <v>224.33212562422341</v>
      </c>
      <c r="AE267" s="152">
        <f>AD267*Input!V267/100</f>
        <v>0.78943692260590836</v>
      </c>
      <c r="AF267" s="152">
        <f t="shared" si="861"/>
        <v>10.226970423994281</v>
      </c>
      <c r="AG267" s="152">
        <f>AF267*Input!V267/100</f>
        <v>3.598926384990267E-2</v>
      </c>
      <c r="AH267" s="148">
        <f t="shared" si="862"/>
        <v>46744.853107929579</v>
      </c>
      <c r="AI267" s="157">
        <f t="shared" si="863"/>
        <v>250.91911884241324</v>
      </c>
      <c r="AJ267" s="154">
        <f t="shared" si="864"/>
        <v>0.57957156068533244</v>
      </c>
      <c r="AK267" s="157">
        <f t="shared" si="865"/>
        <v>1.4936978101459111</v>
      </c>
      <c r="AL267" s="157">
        <f t="shared" si="866"/>
        <v>1.0003846886522358</v>
      </c>
      <c r="AM267" s="157">
        <f t="shared" si="867"/>
        <v>3.5215514950389265E-3</v>
      </c>
      <c r="AN267" s="148">
        <f>AF267/Q267</f>
        <v>1.0003846886522358</v>
      </c>
      <c r="AO267" s="152">
        <f t="shared" si="868"/>
        <v>3.5215514950389265E-3</v>
      </c>
      <c r="AP267" s="148">
        <f t="shared" si="869"/>
        <v>841.61109999999996</v>
      </c>
      <c r="AQ267" s="148" t="e">
        <f t="shared" si="870"/>
        <v>#VALUE!</v>
      </c>
      <c r="AR267" s="148" t="e">
        <f t="shared" si="871"/>
        <v>#VALUE!</v>
      </c>
      <c r="AS267" s="156">
        <f t="shared" si="872"/>
        <v>2.1400959081900193E-5</v>
      </c>
      <c r="AT267" s="156">
        <f t="shared" si="873"/>
        <v>8.6767790604829427E-8</v>
      </c>
      <c r="AU267" s="148">
        <v>0.75</v>
      </c>
      <c r="AV267" s="148">
        <f t="shared" si="874"/>
        <v>0.375</v>
      </c>
      <c r="AW267" s="148">
        <f t="shared" si="875"/>
        <v>841.60929999999996</v>
      </c>
      <c r="AX267" s="158">
        <f t="shared" si="876"/>
        <v>336.68390105470002</v>
      </c>
      <c r="AY267" s="158">
        <f t="shared" si="877"/>
        <v>995.9514057471232</v>
      </c>
      <c r="AZ267" s="148" t="str">
        <f>Input!B267</f>
        <v>Hu1-13</v>
      </c>
      <c r="BA267" s="159">
        <f>Input!E267</f>
        <v>0</v>
      </c>
      <c r="BB267" s="148">
        <f t="shared" si="878"/>
        <v>6.2537058730060355</v>
      </c>
      <c r="BC267" s="154">
        <f t="shared" si="879"/>
        <v>23.86722028016742</v>
      </c>
      <c r="BD267" s="148">
        <f t="shared" si="880"/>
        <v>841551.29999999993</v>
      </c>
      <c r="BE267" s="160">
        <f t="shared" si="881"/>
        <v>497975.70287356159</v>
      </c>
      <c r="BF267" s="161">
        <f t="shared" si="882"/>
        <v>118.33892588248767</v>
      </c>
      <c r="BG267" s="162"/>
      <c r="BH267" s="162"/>
      <c r="BI267" s="162"/>
      <c r="BJ267" s="162"/>
      <c r="BK267" s="162"/>
      <c r="BL267" s="162"/>
      <c r="BM267" s="166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2"/>
      <c r="DC267" s="162"/>
      <c r="DD267" s="162"/>
      <c r="DE267" s="162"/>
    </row>
    <row r="268" spans="1:109" ht="15" customHeight="1" x14ac:dyDescent="0.2">
      <c r="A268" s="9">
        <f>Input!A268</f>
        <v>10817</v>
      </c>
      <c r="B268" s="9" t="str">
        <f>Input!B268</f>
        <v>NAH-14-94</v>
      </c>
      <c r="C268" s="9">
        <f>Input!O268</f>
        <v>2.0868765356051733</v>
      </c>
      <c r="D268" s="9">
        <f>C268*Input!P268/100</f>
        <v>5.8480670242836022E-3</v>
      </c>
      <c r="E268" s="11">
        <f>Input!M268</f>
        <v>2.720946101033304</v>
      </c>
      <c r="F268" s="12">
        <f>E268*Input!N268/100</f>
        <v>1.271188953820637E-4</v>
      </c>
      <c r="G268" s="13">
        <f t="shared" si="857"/>
        <v>375.16404841047193</v>
      </c>
      <c r="H268" s="12">
        <f>G268*Input!L268/100</f>
        <v>1.5745780515296851E-2</v>
      </c>
      <c r="I268" s="9">
        <v>0.3</v>
      </c>
      <c r="J268" s="21">
        <f>(((C268*$G$4*0.000000001*Input!G268*(234/233))-(I268*0.000000000000001))/Input!F268)*1000000000000</f>
        <v>67.233165544076485</v>
      </c>
      <c r="K268" s="9">
        <f>J268*Input!P268/100</f>
        <v>0.18840791568078785</v>
      </c>
      <c r="L268" s="14">
        <f t="shared" si="858"/>
        <v>0.92978580828461987</v>
      </c>
      <c r="M268" s="22">
        <f>L268*Input!P268/100</f>
        <v>2.6055445218273799E-3</v>
      </c>
      <c r="N268" s="9">
        <v>5.0000000000000001E-3</v>
      </c>
      <c r="O268" s="21">
        <f>(((G268*$D$4*0.000000001*Input!G268*(238/236))-(N268*0.000000001))/Input!F268)*1000000</f>
        <v>1.2175486092075414</v>
      </c>
      <c r="P268" s="9">
        <f>O268*Input!N268/100</f>
        <v>5.6882212483979009E-5</v>
      </c>
      <c r="Q268" s="23">
        <f t="shared" si="859"/>
        <v>0.90841201872928778</v>
      </c>
      <c r="R268" s="24">
        <f>Q268*Input!N268/100</f>
        <v>4.2439772081043587E-5</v>
      </c>
      <c r="S268" s="65">
        <f>Input!S268*$G$6/0.000000000155125</f>
        <v>1.0155876921483888</v>
      </c>
      <c r="T268" s="9">
        <f>S268*Input!T268/100</f>
        <v>7.5281305419069692E-4</v>
      </c>
      <c r="U268" s="9">
        <f>S268*1/((U267+U269)/2)</f>
        <v>1.0153351347304176</v>
      </c>
      <c r="V268" s="9">
        <f>U268*Input!T268/100</f>
        <v>7.5262584384672431E-4</v>
      </c>
      <c r="W268" s="3">
        <v>3.0000000000000001E-3</v>
      </c>
      <c r="X268" s="21">
        <f>((($L$4*0.000000001*Input!G268/Input!W268*(232/229))-(W268*0.000000001))/Input!F268)*1000000000</f>
        <v>9.5312451398952808E-2</v>
      </c>
      <c r="Y268" s="21">
        <f>X268*Input!X268/100</f>
        <v>2.5984194481128148E-4</v>
      </c>
      <c r="Z268" s="21">
        <f t="shared" si="860"/>
        <v>2.3272573462634682E-5</v>
      </c>
      <c r="AA268" s="21">
        <f>Z268*Input!X268/100</f>
        <v>6.3445968082202272E-8</v>
      </c>
      <c r="AB268" s="14">
        <v>0.05</v>
      </c>
      <c r="AC268" s="14">
        <v>0.9</v>
      </c>
      <c r="AD268" s="21">
        <f>(((Input!G268*$L$4*0.000000001*Input!U268*(230/229))-((AB268*0.000000000000001)+(Input!G268*AC268*0.000000000000001)))/Input!F268)*1000000000000</f>
        <v>1.9409601721451188</v>
      </c>
      <c r="AE268" s="21">
        <f>AD268*Input!V268/100</f>
        <v>7.1821281550967474E-3</v>
      </c>
      <c r="AF268" s="191">
        <f t="shared" si="861"/>
        <v>8.8485508793911066E-2</v>
      </c>
      <c r="AG268" s="21">
        <f>AF268*Input!V268/100</f>
        <v>3.274226195607347E-4</v>
      </c>
      <c r="AH268" s="9">
        <f t="shared" si="862"/>
        <v>3802.1368344149441</v>
      </c>
      <c r="AI268" s="3">
        <f t="shared" si="863"/>
        <v>17.475121349925047</v>
      </c>
      <c r="AJ268" s="22">
        <f t="shared" si="864"/>
        <v>15.335134730417588</v>
      </c>
      <c r="AK268" s="3">
        <f t="shared" si="865"/>
        <v>0.75262584384672426</v>
      </c>
      <c r="AL268" s="3">
        <f t="shared" si="866"/>
        <v>9.7406801065541906E-2</v>
      </c>
      <c r="AM268" s="3">
        <f t="shared" si="867"/>
        <v>3.604627729405258E-4</v>
      </c>
      <c r="AN268" s="9">
        <f>AL268*1/((AN267+AN269)/2)</f>
        <v>9.7479401837772636E-2</v>
      </c>
      <c r="AO268" s="21">
        <f t="shared" si="868"/>
        <v>3.6073143873582592E-4</v>
      </c>
      <c r="AP268" s="58">
        <f t="shared" si="869"/>
        <v>11.019</v>
      </c>
      <c r="AQ268" s="58">
        <f t="shared" si="870"/>
        <v>4.3700000000000003E-2</v>
      </c>
      <c r="AR268" s="58">
        <f t="shared" si="871"/>
        <v>0.39658771213358751</v>
      </c>
      <c r="AS268" s="67">
        <f t="shared" si="872"/>
        <v>2.5618962522302392E-5</v>
      </c>
      <c r="AT268" s="67">
        <f t="shared" si="873"/>
        <v>6.9852976635513788E-8</v>
      </c>
      <c r="AU268" s="58">
        <v>0.75</v>
      </c>
      <c r="AV268" s="58">
        <f t="shared" si="874"/>
        <v>0.375</v>
      </c>
      <c r="AW268" s="58">
        <f t="shared" si="875"/>
        <v>11.016999999999999</v>
      </c>
      <c r="AX268" s="57">
        <f t="shared" si="876"/>
        <v>4.4544133100000001E-2</v>
      </c>
      <c r="AY268" s="47">
        <f t="shared" si="877"/>
        <v>4.3785121866950542E-2</v>
      </c>
      <c r="AZ268" s="9" t="str">
        <f>Input!B268</f>
        <v>NAH-14-94</v>
      </c>
      <c r="BA268" s="48">
        <f>Input!E268</f>
        <v>94</v>
      </c>
      <c r="BB268" s="58">
        <f t="shared" si="878"/>
        <v>15.820141875970219</v>
      </c>
      <c r="BC268" s="22">
        <f t="shared" si="879"/>
        <v>0.77643174895080869</v>
      </c>
      <c r="BD268" s="9">
        <f t="shared" si="880"/>
        <v>10959</v>
      </c>
      <c r="BE268" s="49">
        <f t="shared" si="881"/>
        <v>21.89256093347527</v>
      </c>
      <c r="BF268" s="89">
        <f t="shared" si="882"/>
        <v>0.39743234879686429</v>
      </c>
      <c r="BG268" s="85"/>
      <c r="BH268" s="85"/>
      <c r="BI268" s="85"/>
      <c r="BJ268" s="85"/>
      <c r="BK268" s="85"/>
      <c r="BL268" s="85"/>
      <c r="BM268" s="90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</row>
    <row r="269" spans="1:109" s="165" customFormat="1" ht="15" customHeight="1" x14ac:dyDescent="0.2">
      <c r="A269" s="148">
        <f>Input!A269</f>
        <v>10815</v>
      </c>
      <c r="B269" s="148" t="str">
        <f>Input!B269</f>
        <v>Hu1-13</v>
      </c>
      <c r="C269" s="148">
        <f>Input!O269</f>
        <v>2.0709228539886873</v>
      </c>
      <c r="D269" s="148">
        <f>C269*Input!P269/100</f>
        <v>1.3774175421687336E-2</v>
      </c>
      <c r="E269" s="149">
        <f>Input!M269</f>
        <v>2.7321920326044968</v>
      </c>
      <c r="F269" s="150">
        <f>E269*Input!N269/100</f>
        <v>3.4807435741208715E-4</v>
      </c>
      <c r="G269" s="151">
        <f t="shared" si="857"/>
        <v>376.71463745550801</v>
      </c>
      <c r="H269" s="150">
        <f>G269*Input!L269/100</f>
        <v>3.3483684655256946E-2</v>
      </c>
      <c r="I269" s="148">
        <v>0</v>
      </c>
      <c r="J269" s="152">
        <f>(((C269*$G$4*0.000000001*Input!G269*(234/233))-(I269*0.000000000000001))/Input!F269)*1000000000000</f>
        <v>747.67723469507871</v>
      </c>
      <c r="K269" s="148">
        <f>J269*Input!P269/100</f>
        <v>4.9729700793327405</v>
      </c>
      <c r="L269" s="153">
        <f t="shared" si="858"/>
        <v>10.339832675902041</v>
      </c>
      <c r="M269" s="154">
        <f>L269*Input!P269/100</f>
        <v>6.8772561389458448E-2</v>
      </c>
      <c r="N269" s="148">
        <v>0</v>
      </c>
      <c r="O269" s="152">
        <f>(((G269*$D$4*0.000000001*Input!G269*(238/236))-(N269*0.000000001))/Input!F269)*1000000</f>
        <v>13.700606312238067</v>
      </c>
      <c r="P269" s="148">
        <f>O269*Input!N269/100</f>
        <v>1.7454226062369061E-3</v>
      </c>
      <c r="Q269" s="155">
        <f t="shared" si="859"/>
        <v>10.222011132693854</v>
      </c>
      <c r="R269" s="156">
        <f>Q269*Input!N269/100</f>
        <v>1.302258374964913E-3</v>
      </c>
      <c r="S269" s="154">
        <f>Input!S269*$G$6/0.000000000155125</f>
        <v>0.99991791426312249</v>
      </c>
      <c r="T269" s="148">
        <f>S269*Input!T269/100</f>
        <v>1.3986125181722775E-3</v>
      </c>
      <c r="U269" s="154">
        <f>S269</f>
        <v>0.99991791426312249</v>
      </c>
      <c r="V269" s="148">
        <f>U269*Input!T269/100</f>
        <v>1.3986125181722775E-3</v>
      </c>
      <c r="W269" s="157">
        <v>0</v>
      </c>
      <c r="X269" s="152">
        <f>((($L$4*0.000000001*Input!G269/Input!W269*(232/229))-(W269*0.000000001))/Input!F269)*1000000000</f>
        <v>0.89747719580716789</v>
      </c>
      <c r="Y269" s="152">
        <f>X269*Input!X269/100</f>
        <v>4.4106300484848737E-3</v>
      </c>
      <c r="Z269" s="152">
        <f t="shared" si="860"/>
        <v>2.1913825175932014E-4</v>
      </c>
      <c r="AA269" s="152">
        <f>Z269*Input!X269/100</f>
        <v>1.076949656768517E-6</v>
      </c>
      <c r="AB269" s="153">
        <v>0</v>
      </c>
      <c r="AC269" s="153">
        <v>0.9</v>
      </c>
      <c r="AD269" s="152">
        <f>(((Input!G269*$L$4*0.000000001*Input!U269*(230/229))-((AB269*0.000000000000001)+(Input!G269*AC269*0.000000000000001)))/Input!F269)*1000000000000</f>
        <v>223.80309127045237</v>
      </c>
      <c r="AE269" s="152">
        <f>AD269*Input!V269/100</f>
        <v>0.6655891458555826</v>
      </c>
      <c r="AF269" s="152">
        <f t="shared" si="861"/>
        <v>10.202852528823279</v>
      </c>
      <c r="AG269" s="152">
        <f>AF269*Input!V269/100</f>
        <v>3.0343226545265001E-2</v>
      </c>
      <c r="AH269" s="148">
        <f t="shared" si="862"/>
        <v>46558.975655373426</v>
      </c>
      <c r="AI269" s="157">
        <f t="shared" si="863"/>
        <v>267.44764469245524</v>
      </c>
      <c r="AJ269" s="154">
        <f t="shared" si="864"/>
        <v>-8.2085736877512971E-2</v>
      </c>
      <c r="AK269" s="157">
        <f t="shared" si="865"/>
        <v>1.3986125181722775</v>
      </c>
      <c r="AL269" s="157">
        <f t="shared" si="866"/>
        <v>0.99812575004841275</v>
      </c>
      <c r="AM269" s="157">
        <f t="shared" si="867"/>
        <v>2.9711427269800772E-3</v>
      </c>
      <c r="AN269" s="148">
        <f>AF269/Q269</f>
        <v>0.99812575004841275</v>
      </c>
      <c r="AO269" s="152">
        <f t="shared" si="868"/>
        <v>2.9711427269800772E-3</v>
      </c>
      <c r="AP269" s="148">
        <f t="shared" si="869"/>
        <v>692.76440000000002</v>
      </c>
      <c r="AQ269" s="148" t="e">
        <f t="shared" si="870"/>
        <v>#VALUE!</v>
      </c>
      <c r="AR269" s="148" t="e">
        <f t="shared" si="871"/>
        <v>#VALUE!</v>
      </c>
      <c r="AS269" s="156">
        <f t="shared" si="872"/>
        <v>2.1437880365678061E-5</v>
      </c>
      <c r="AT269" s="156">
        <f t="shared" si="873"/>
        <v>1.053913398616347E-7</v>
      </c>
      <c r="AU269" s="148">
        <v>0.75</v>
      </c>
      <c r="AV269" s="148">
        <f t="shared" si="874"/>
        <v>0.375</v>
      </c>
      <c r="AW269" s="148">
        <f t="shared" si="875"/>
        <v>692.7627</v>
      </c>
      <c r="AX269" s="158">
        <f t="shared" si="876"/>
        <v>318.5939228469</v>
      </c>
      <c r="AY269" s="158">
        <f t="shared" si="877"/>
        <v>222.64308449002277</v>
      </c>
      <c r="AZ269" s="148" t="str">
        <f>Input!B269</f>
        <v>Hu1-13</v>
      </c>
      <c r="BA269" s="159">
        <f>Input!E269</f>
        <v>0</v>
      </c>
      <c r="BB269" s="148">
        <f t="shared" si="878"/>
        <v>-0.58156310766643615</v>
      </c>
      <c r="BC269" s="154">
        <f t="shared" si="879"/>
        <v>9.9156806833700877</v>
      </c>
      <c r="BD269" s="148">
        <f t="shared" si="880"/>
        <v>692704.7</v>
      </c>
      <c r="BE269" s="160">
        <f t="shared" si="881"/>
        <v>111321.54224501138</v>
      </c>
      <c r="BF269" s="161">
        <f t="shared" si="882"/>
        <v>32.138434198322571</v>
      </c>
      <c r="BG269" s="162"/>
      <c r="BH269" s="162"/>
      <c r="BI269" s="162"/>
      <c r="BJ269" s="162"/>
      <c r="BK269" s="162"/>
      <c r="BL269" s="162"/>
      <c r="BM269" s="166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2"/>
      <c r="DC269" s="162"/>
      <c r="DD269" s="162"/>
      <c r="DE269" s="162"/>
    </row>
    <row r="270" spans="1:109" ht="15" customHeight="1" x14ac:dyDescent="0.2">
      <c r="A270" s="9">
        <f>Input!A270</f>
        <v>10818</v>
      </c>
      <c r="B270" s="9" t="str">
        <f>Input!B270</f>
        <v>NAH-14-59</v>
      </c>
      <c r="C270" s="9">
        <f>Input!O270</f>
        <v>1.6529902679873945</v>
      </c>
      <c r="D270" s="9">
        <f>C270*Input!P270/100</f>
        <v>4.9039799854197711E-3</v>
      </c>
      <c r="E270" s="11">
        <f>Input!M270</f>
        <v>2.1600424458244381</v>
      </c>
      <c r="F270" s="12">
        <f>E270*Input!N270/100</f>
        <v>1.1480745526663728E-4</v>
      </c>
      <c r="G270" s="13">
        <f t="shared" si="857"/>
        <v>297.8266524302735</v>
      </c>
      <c r="H270" s="12">
        <f>G270*Input!L270/100</f>
        <v>1.5576459682570758E-2</v>
      </c>
      <c r="I270" s="9">
        <v>0.3</v>
      </c>
      <c r="J270" s="21">
        <f>(((C270*$G$4*0.000000001*Input!G270*(234/233))-(I270*0.000000000000001))/Input!F270)*1000000000000</f>
        <v>73.544670921535527</v>
      </c>
      <c r="K270" s="9">
        <f>J270*Input!P270/100</f>
        <v>0.21818736699074384</v>
      </c>
      <c r="L270" s="14">
        <f t="shared" si="858"/>
        <v>1.0170693398777639</v>
      </c>
      <c r="M270" s="22">
        <f>L270*Input!P270/100</f>
        <v>3.0173726870258194E-3</v>
      </c>
      <c r="N270" s="9">
        <v>5.0000000000000001E-3</v>
      </c>
      <c r="O270" s="21">
        <f>(((G270*$D$4*0.000000001*Input!G270*(238/236))-(N270*0.000000001))/Input!F270)*1000000</f>
        <v>1.3348213341095012</v>
      </c>
      <c r="P270" s="9">
        <f>O270*Input!N270/100</f>
        <v>7.0946495010304619E-5</v>
      </c>
      <c r="Q270" s="23">
        <f t="shared" si="859"/>
        <v>0.9959091025947211</v>
      </c>
      <c r="R270" s="24">
        <f>Q270*Input!N270/100</f>
        <v>5.2933121738790763E-5</v>
      </c>
      <c r="S270" s="65">
        <f>Input!S270*$G$6/0.000000000155125</f>
        <v>1.0184942493524549</v>
      </c>
      <c r="T270" s="9">
        <f>S270*Input!T270/100</f>
        <v>9.960638690189377E-4</v>
      </c>
      <c r="U270" s="9">
        <f>S270*1/((U269+U271)/2)</f>
        <v>1.0177776207624862</v>
      </c>
      <c r="V270" s="9">
        <f>U270*Input!T270/100</f>
        <v>9.9536302279773633E-4</v>
      </c>
      <c r="W270" s="3">
        <v>3.0000000000000001E-3</v>
      </c>
      <c r="X270" s="21">
        <f>((($L$4*0.000000001*Input!G270/Input!W270*(232/229))-(W270*0.000000001))/Input!F270)*1000000000</f>
        <v>5.7184276705423739E-2</v>
      </c>
      <c r="Y270" s="21">
        <f>X270*Input!X270/100</f>
        <v>2.3892197964104739E-4</v>
      </c>
      <c r="Z270" s="21">
        <f t="shared" si="860"/>
        <v>1.3962764161464266E-5</v>
      </c>
      <c r="AA270" s="21">
        <f>Z270*Input!X270/100</f>
        <v>5.8337911169237564E-8</v>
      </c>
      <c r="AB270" s="14">
        <v>0.05</v>
      </c>
      <c r="AC270" s="14">
        <v>0.9</v>
      </c>
      <c r="AD270" s="21">
        <f>(((Input!G270*$L$4*0.000000001*Input!U270*(230/229))-((AB270*0.000000000000001)+(Input!G270*AC270*0.000000000000001)))/Input!F270)*1000000000000</f>
        <v>2.0369610686512547</v>
      </c>
      <c r="AE270" s="21">
        <f>AD270*Input!V270/100</f>
        <v>9.7275056087483165E-3</v>
      </c>
      <c r="AF270" s="191">
        <f t="shared" si="861"/>
        <v>9.2862047938776074E-2</v>
      </c>
      <c r="AG270" s="21">
        <f>AF270*Input!V270/100</f>
        <v>4.4346261991272E-4</v>
      </c>
      <c r="AH270" s="9">
        <f t="shared" si="862"/>
        <v>6650.6922887851524</v>
      </c>
      <c r="AI270" s="3">
        <f t="shared" si="863"/>
        <v>42.200181901595215</v>
      </c>
      <c r="AJ270" s="22">
        <f t="shared" si="864"/>
        <v>17.777620762486237</v>
      </c>
      <c r="AK270" s="3">
        <f t="shared" si="865"/>
        <v>0.99536302279773636</v>
      </c>
      <c r="AL270" s="3">
        <f t="shared" si="866"/>
        <v>9.3243497520843224E-2</v>
      </c>
      <c r="AM270" s="3">
        <f t="shared" si="867"/>
        <v>4.4531181060590428E-4</v>
      </c>
      <c r="AN270" s="9">
        <f>AL270*1/((AN269+AN271)/2)</f>
        <v>9.3497873807547496E-2</v>
      </c>
      <c r="AO270" s="21">
        <f t="shared" si="868"/>
        <v>4.4652665955322273E-4</v>
      </c>
      <c r="AP270" s="58">
        <f t="shared" si="869"/>
        <v>10.5197</v>
      </c>
      <c r="AQ270" s="58">
        <f t="shared" si="870"/>
        <v>5.2699999999999997E-2</v>
      </c>
      <c r="AR270" s="58">
        <f t="shared" si="871"/>
        <v>0.50096485641225508</v>
      </c>
      <c r="AS270" s="67">
        <f t="shared" si="872"/>
        <v>1.40201190300259E-5</v>
      </c>
      <c r="AT270" s="67">
        <f t="shared" si="873"/>
        <v>5.858228548431081E-8</v>
      </c>
      <c r="AU270" s="58">
        <v>0.75</v>
      </c>
      <c r="AV270" s="58">
        <f t="shared" si="874"/>
        <v>0.375</v>
      </c>
      <c r="AW270" s="58">
        <f t="shared" si="875"/>
        <v>10.5185</v>
      </c>
      <c r="AX270" s="57">
        <f t="shared" si="876"/>
        <v>5.2693775900000003E-2</v>
      </c>
      <c r="AY270" s="47">
        <f t="shared" si="877"/>
        <v>5.3855146712799937E-2</v>
      </c>
      <c r="AZ270" s="9" t="str">
        <f>Input!B270</f>
        <v>NAH-14-59</v>
      </c>
      <c r="BA270" s="48">
        <f>Input!E270</f>
        <v>59</v>
      </c>
      <c r="BB270" s="58">
        <f t="shared" si="878"/>
        <v>18.314055814067967</v>
      </c>
      <c r="BC270" s="22">
        <f t="shared" si="879"/>
        <v>1.0254016304894094</v>
      </c>
      <c r="BD270" s="9">
        <f t="shared" si="880"/>
        <v>10460.5</v>
      </c>
      <c r="BE270" s="49">
        <f t="shared" si="881"/>
        <v>26.927573356399968</v>
      </c>
      <c r="BF270" s="89">
        <f t="shared" si="882"/>
        <v>0.51200405678376137</v>
      </c>
      <c r="BG270" s="85"/>
      <c r="BH270" s="85"/>
      <c r="BI270" s="85"/>
      <c r="BJ270" s="85"/>
      <c r="BK270" s="85"/>
      <c r="BL270" s="85"/>
      <c r="BM270" s="90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</row>
    <row r="271" spans="1:109" s="165" customFormat="1" ht="15" customHeight="1" x14ac:dyDescent="0.2">
      <c r="A271" s="148">
        <f>Input!A271</f>
        <v>10815</v>
      </c>
      <c r="B271" s="148" t="str">
        <f>Input!B271</f>
        <v>Hu1-13</v>
      </c>
      <c r="C271" s="148">
        <f>Input!O271</f>
        <v>2.0758932261950398</v>
      </c>
      <c r="D271" s="148">
        <f>C271*Input!P271/100</f>
        <v>1.4053183515544278E-2</v>
      </c>
      <c r="E271" s="149">
        <f>Input!M271</f>
        <v>2.7319596799288575</v>
      </c>
      <c r="F271" s="150">
        <f>E271*Input!N271/100</f>
        <v>3.2345700323885209E-4</v>
      </c>
      <c r="G271" s="151">
        <f t="shared" si="857"/>
        <v>376.68260066859085</v>
      </c>
      <c r="H271" s="150">
        <f>G271*Input!L271/100</f>
        <v>2.761260810956228E-2</v>
      </c>
      <c r="I271" s="148">
        <v>0</v>
      </c>
      <c r="J271" s="152">
        <f>(((C271*$G$4*0.000000001*Input!G271*(234/233))-(I271*0.000000000000001))/Input!F271)*1000000000000</f>
        <v>749.47171686977367</v>
      </c>
      <c r="K271" s="148">
        <f>J271*Input!P271/100</f>
        <v>5.0737019823443452</v>
      </c>
      <c r="L271" s="153">
        <f t="shared" si="858"/>
        <v>10.364649059984941</v>
      </c>
      <c r="M271" s="154">
        <f>L271*Input!P271/100</f>
        <v>7.0165610386984711E-2</v>
      </c>
      <c r="N271" s="148">
        <v>0</v>
      </c>
      <c r="O271" s="152">
        <f>(((G271*$D$4*0.000000001*Input!G271*(238/236))-(N271*0.000000001))/Input!F271)*1000000</f>
        <v>13.699441177248818</v>
      </c>
      <c r="P271" s="148">
        <f>O271*Input!N271/100</f>
        <v>1.621978619155619E-3</v>
      </c>
      <c r="Q271" s="155">
        <f t="shared" si="859"/>
        <v>10.221141826433987</v>
      </c>
      <c r="R271" s="156">
        <f>Q271*Input!N271/100</f>
        <v>1.2101569174489861E-3</v>
      </c>
      <c r="S271" s="154">
        <f>Input!S271*$G$6/0.000000000155125</f>
        <v>1.0014903080741537</v>
      </c>
      <c r="T271" s="148">
        <f>S271*Input!T271/100</f>
        <v>1.8474009063109149E-3</v>
      </c>
      <c r="U271" s="154">
        <f>S271</f>
        <v>1.0014903080741537</v>
      </c>
      <c r="V271" s="148">
        <f>U271*Input!T271/100</f>
        <v>1.8474009063109149E-3</v>
      </c>
      <c r="W271" s="157">
        <v>0</v>
      </c>
      <c r="X271" s="152">
        <f>((($L$4*0.000000001*Input!G271/Input!W271*(232/229))-(W271*0.000000001))/Input!F271)*1000000000</f>
        <v>0.89908946707673243</v>
      </c>
      <c r="Y271" s="152">
        <f>X271*Input!X271/100</f>
        <v>4.0888068331348133E-3</v>
      </c>
      <c r="Z271" s="152">
        <f t="shared" si="860"/>
        <v>2.195319222715345E-4</v>
      </c>
      <c r="AA271" s="152">
        <f>Z271*Input!X271/100</f>
        <v>9.9836963588681841E-7</v>
      </c>
      <c r="AB271" s="153">
        <v>0</v>
      </c>
      <c r="AC271" s="153">
        <v>0.9</v>
      </c>
      <c r="AD271" s="152">
        <f>(((Input!G271*$L$4*0.000000001*Input!U271*(230/229))-((AB271*0.000000000000001)+(Input!G271*AC271*0.000000000000001)))/Input!F271)*1000000000000</f>
        <v>223.40451924414671</v>
      </c>
      <c r="AE271" s="152">
        <f>AD271*Input!V271/100</f>
        <v>0.80099749844869317</v>
      </c>
      <c r="AF271" s="152">
        <f t="shared" si="861"/>
        <v>10.184682218558901</v>
      </c>
      <c r="AG271" s="152">
        <f>AF271*Input!V271/100</f>
        <v>3.6516293435609665E-2</v>
      </c>
      <c r="AH271" s="148">
        <f t="shared" si="862"/>
        <v>46392.716435843337</v>
      </c>
      <c r="AI271" s="157">
        <f t="shared" si="863"/>
        <v>268.66526928600967</v>
      </c>
      <c r="AJ271" s="154">
        <f t="shared" si="864"/>
        <v>1.4903080741537345</v>
      </c>
      <c r="AK271" s="157">
        <f t="shared" si="865"/>
        <v>1.8474009063109149</v>
      </c>
      <c r="AL271" s="157">
        <f t="shared" si="866"/>
        <v>0.99643292222197777</v>
      </c>
      <c r="AM271" s="157">
        <f t="shared" si="867"/>
        <v>3.5745710454671478E-3</v>
      </c>
      <c r="AN271" s="148">
        <f>AF271/Q271</f>
        <v>0.99643292222197777</v>
      </c>
      <c r="AO271" s="152">
        <f t="shared" si="868"/>
        <v>3.5745710454671478E-3</v>
      </c>
      <c r="AP271" s="148">
        <f t="shared" si="869"/>
        <v>564.97749999999996</v>
      </c>
      <c r="AQ271" s="148" t="e">
        <f t="shared" si="870"/>
        <v>#VALUE!</v>
      </c>
      <c r="AR271" s="148" t="e">
        <f t="shared" si="871"/>
        <v>#VALUE!</v>
      </c>
      <c r="AS271" s="156">
        <f t="shared" si="872"/>
        <v>2.1478218969996046E-5</v>
      </c>
      <c r="AT271" s="156">
        <f t="shared" si="873"/>
        <v>9.771001514177404E-8</v>
      </c>
      <c r="AU271" s="148">
        <v>0.75</v>
      </c>
      <c r="AV271" s="148">
        <f t="shared" si="874"/>
        <v>0.375</v>
      </c>
      <c r="AW271" s="148">
        <f t="shared" si="875"/>
        <v>564.97569999999996</v>
      </c>
      <c r="AX271" s="158">
        <f t="shared" si="876"/>
        <v>197.96709419250001</v>
      </c>
      <c r="AY271" s="158">
        <f t="shared" si="877"/>
        <v>84.587535280812148</v>
      </c>
      <c r="AZ271" s="148" t="str">
        <f>Input!B271</f>
        <v>Hu1-13</v>
      </c>
      <c r="BA271" s="159">
        <f>Input!E271</f>
        <v>0</v>
      </c>
      <c r="BB271" s="148">
        <f t="shared" si="878"/>
        <v>7.3578934862867316</v>
      </c>
      <c r="BC271" s="154">
        <f t="shared" si="879"/>
        <v>9.2889944466986183</v>
      </c>
      <c r="BD271" s="148">
        <f t="shared" si="880"/>
        <v>564917.69999999995</v>
      </c>
      <c r="BE271" s="160">
        <f t="shared" si="881"/>
        <v>42293.767640406077</v>
      </c>
      <c r="BF271" s="161">
        <f t="shared" si="882"/>
        <v>14.971889106170789</v>
      </c>
      <c r="BG271" s="162"/>
      <c r="BH271" s="162"/>
      <c r="BI271" s="162"/>
      <c r="BJ271" s="162"/>
      <c r="BK271" s="162"/>
      <c r="BL271" s="162"/>
      <c r="BM271" s="166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2"/>
      <c r="DC271" s="162"/>
      <c r="DD271" s="162"/>
      <c r="DE271" s="162"/>
    </row>
    <row r="272" spans="1:109" s="76" customFormat="1" ht="15" customHeight="1" x14ac:dyDescent="0.2">
      <c r="A272" s="58"/>
      <c r="B272" s="58"/>
      <c r="C272" s="58"/>
      <c r="D272" s="58"/>
      <c r="E272" s="60"/>
      <c r="F272" s="61"/>
      <c r="G272" s="59"/>
      <c r="H272" s="61"/>
      <c r="I272" s="58"/>
      <c r="J272" s="63"/>
      <c r="K272" s="58"/>
      <c r="L272" s="64"/>
      <c r="M272" s="65"/>
      <c r="N272" s="58"/>
      <c r="O272" s="63"/>
      <c r="P272" s="58"/>
      <c r="Q272" s="66"/>
      <c r="R272" s="67"/>
      <c r="S272" s="65"/>
      <c r="T272" s="58"/>
      <c r="U272" s="58"/>
      <c r="V272" s="58"/>
      <c r="W272" s="68"/>
      <c r="X272" s="63"/>
      <c r="Y272" s="63"/>
      <c r="Z272" s="63"/>
      <c r="AA272" s="63"/>
      <c r="AB272" s="64"/>
      <c r="AC272" s="64"/>
      <c r="AD272" s="63"/>
      <c r="AE272" s="63"/>
      <c r="AF272" s="63"/>
      <c r="AG272" s="63"/>
      <c r="AH272" s="58"/>
      <c r="AI272" s="68"/>
      <c r="AJ272" s="65"/>
      <c r="AK272" s="68"/>
      <c r="AL272" s="68"/>
      <c r="AM272" s="68"/>
      <c r="AN272" s="58"/>
      <c r="AO272" s="63"/>
      <c r="AP272" s="58"/>
      <c r="AQ272" s="58"/>
      <c r="AR272" s="58"/>
      <c r="AS272" s="67"/>
      <c r="AT272" s="67"/>
      <c r="AU272" s="58"/>
      <c r="AV272" s="58"/>
      <c r="AW272" s="58"/>
      <c r="AX272" s="57"/>
      <c r="AY272" s="57"/>
      <c r="AZ272" s="58"/>
      <c r="BA272" s="69"/>
      <c r="BB272" s="58"/>
      <c r="BC272" s="65"/>
      <c r="BD272" s="58"/>
      <c r="BE272" s="62"/>
      <c r="BF272" s="74"/>
      <c r="BG272" s="75"/>
      <c r="BH272" s="75"/>
      <c r="BI272" s="75"/>
      <c r="BJ272" s="75"/>
      <c r="BK272" s="75"/>
      <c r="BL272" s="75"/>
      <c r="BM272" s="103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</row>
    <row r="273" spans="1:109" s="165" customFormat="1" ht="15" customHeight="1" x14ac:dyDescent="0.2">
      <c r="A273" s="148">
        <f>Input!A273</f>
        <v>10815</v>
      </c>
      <c r="B273" s="148" t="str">
        <f>Input!B273</f>
        <v>Hu1-13</v>
      </c>
      <c r="C273" s="148">
        <f>Input!O273</f>
        <v>2.0805951843065227</v>
      </c>
      <c r="D273" s="148">
        <f>C273*Input!P273/100</f>
        <v>8.1062147536514889E-2</v>
      </c>
      <c r="E273" s="149">
        <f>Input!M273</f>
        <v>2.7314274777339889</v>
      </c>
      <c r="F273" s="150">
        <f>E273*Input!N273/100</f>
        <v>1.9436114828939308E-3</v>
      </c>
      <c r="G273" s="151">
        <f t="shared" ref="G273:G279" si="883">E273*137.88</f>
        <v>376.60922062996235</v>
      </c>
      <c r="H273" s="150">
        <f>G273*Input!L273/100</f>
        <v>0.10423130129679542</v>
      </c>
      <c r="I273" s="148">
        <v>0</v>
      </c>
      <c r="J273" s="152">
        <f>(((C273*$G$4*0.000000001*Input!G273*(234/233))-(I273*0.000000000000001))/Input!F273)*1000000000000</f>
        <v>751.16929195407704</v>
      </c>
      <c r="K273" s="148">
        <f>J273*Input!P273/100</f>
        <v>29.266335147063398</v>
      </c>
      <c r="L273" s="153">
        <f t="shared" ref="L273:L279" si="884">(J273/234)*602200000000*0.0000028263/(365.2425*24*60)</f>
        <v>10.388125289448629</v>
      </c>
      <c r="M273" s="154">
        <f>L273*Input!P273/100</f>
        <v>0.40473214164520854</v>
      </c>
      <c r="N273" s="148">
        <v>0</v>
      </c>
      <c r="O273" s="152">
        <f>(((G273*$D$4*0.000000001*Input!G273*(238/236))-(N273*0.000000001))/Input!F273)*1000000</f>
        <v>13.696772443622708</v>
      </c>
      <c r="P273" s="148">
        <f>O273*Input!N273/100</f>
        <v>9.7462606702980788E-3</v>
      </c>
      <c r="Q273" s="155">
        <f t="shared" ref="Q273:Q279" si="885">(O273/238.05)*602200000000000000*0.00000000015512/(365.2425*24*60)</f>
        <v>10.219150686464371</v>
      </c>
      <c r="R273" s="156">
        <f>Q273*Input!N273/100</f>
        <v>7.2716770924898385E-3</v>
      </c>
      <c r="S273" s="154">
        <f>Input!S273*$G$6/0.000000000155125</f>
        <v>1.0051744814127654</v>
      </c>
      <c r="T273" s="148">
        <f>S273*Input!T273/100</f>
        <v>1.8474469171414142E-3</v>
      </c>
      <c r="U273" s="154">
        <f>S273</f>
        <v>1.0051744814127654</v>
      </c>
      <c r="V273" s="148">
        <f>U273*Input!T273/100</f>
        <v>1.8474469171414142E-3</v>
      </c>
      <c r="W273" s="157">
        <v>0</v>
      </c>
      <c r="X273" s="152">
        <f>((($L$4*0.000000001*Input!G273/Input!W273*(232/229))-(W273*0.000000001))/Input!F273)*1000000000</f>
        <v>0.92694153223702125</v>
      </c>
      <c r="Y273" s="152">
        <f>X273*Input!X273/100</f>
        <v>2.296334663994562E-2</v>
      </c>
      <c r="Z273" s="152">
        <f t="shared" ref="Z273:Z279" si="886">(X273/232)*6.022E+23*0.000000001*0.000000000049475/(365.2425*24*60)</f>
        <v>2.2633259965434318E-4</v>
      </c>
      <c r="AA273" s="152">
        <f>Z273*Input!X273/100</f>
        <v>5.6069922007267902E-6</v>
      </c>
      <c r="AB273" s="153">
        <v>0</v>
      </c>
      <c r="AC273" s="153">
        <v>0.9</v>
      </c>
      <c r="AD273" s="152">
        <f>(((Input!G273*$L$4*0.000000001*Input!U273*(230/229))-((AB273*0.000000000000001)+(Input!G273*AC273*0.000000000000001)))/Input!F273)*1000000000000</f>
        <v>225.63372188204949</v>
      </c>
      <c r="AE273" s="152">
        <f>AD273*Input!V273/100</f>
        <v>1.0473325790078414</v>
      </c>
      <c r="AF273" s="152">
        <f t="shared" ref="AF273:AF279" si="887">(AD273/230)*602200000000*$D$6/(365.2425*24*60)</f>
        <v>10.28630827583217</v>
      </c>
      <c r="AG273" s="152">
        <f>AF273*Input!V273/100</f>
        <v>4.7746346091958339E-2</v>
      </c>
      <c r="AH273" s="148">
        <f t="shared" ref="AH273:AH279" si="888">AF273/Z273</f>
        <v>45447.753843421124</v>
      </c>
      <c r="AI273" s="157">
        <f t="shared" ref="AI273:AI279" si="889">AH273*SQRT((AG273/AF273)^2+(AA273/Z273)^2)</f>
        <v>1145.481073317012</v>
      </c>
      <c r="AJ273" s="154">
        <f t="shared" ref="AJ273:AJ279" si="890">(U273-1)*1000</f>
        <v>5.1744814127654415</v>
      </c>
      <c r="AK273" s="157">
        <f t="shared" ref="AK273:AK279" si="891">V273*1000</f>
        <v>1.8474469171414143</v>
      </c>
      <c r="AL273" s="157">
        <f t="shared" ref="AL273:AL279" si="892">AF273/Q273</f>
        <v>1.0065717388292112</v>
      </c>
      <c r="AM273" s="157">
        <f t="shared" ref="AM273:AM279" si="893">AL273*SQRT((R273/Q273)^2+(AG273/AF273)^2)</f>
        <v>4.7268234625144779E-3</v>
      </c>
      <c r="AN273" s="148">
        <f>AF273/Q273</f>
        <v>1.0065717388292112</v>
      </c>
      <c r="AO273" s="152">
        <f t="shared" ref="AO273:AO279" si="894">AN273*SQRT((R273/Q273)^2+(AG273/AF273)^2)</f>
        <v>4.7268234625144779E-3</v>
      </c>
      <c r="AP273" s="148">
        <f t="shared" ref="AP273:AP279" si="895">ThU_Alter_Kombi(AN273,U273)</f>
        <v>771.29539999999997</v>
      </c>
      <c r="AQ273" s="148" t="e">
        <f t="shared" ref="AQ273:AQ279" si="896">Montealter(AN273,AO273,U273,V273)</f>
        <v>#VALUE!</v>
      </c>
      <c r="AR273" s="148" t="e">
        <f t="shared" ref="AR273:AR279" si="897">(AQ273/AP273)*100</f>
        <v>#VALUE!</v>
      </c>
      <c r="AS273" s="156">
        <f t="shared" ref="AS273:AS279" si="898">Z273/Q273</f>
        <v>2.2147887490702019E-5</v>
      </c>
      <c r="AT273" s="156">
        <f t="shared" ref="AT273:AT279" si="899">AS273*SQRT((Y273/X273)^2+(P273/O273)^2)</f>
        <v>5.4890126258047853E-7</v>
      </c>
      <c r="AU273" s="148">
        <v>0.75</v>
      </c>
      <c r="AV273" s="148">
        <f t="shared" ref="AV273:AV279" si="900">AU273/2</f>
        <v>0.375</v>
      </c>
      <c r="AW273" s="148">
        <f t="shared" ref="AW273:AW279" si="901">marincorr_age(AN273,U273,AS273,AU273)</f>
        <v>771.29369999999994</v>
      </c>
      <c r="AX273" s="158">
        <f t="shared" ref="AX273:AX279" si="902">marincorr_age_error(AN273, AO273, U273, V273, AS273, AT273, AU273, AV273)</f>
        <v>321.23185338140001</v>
      </c>
      <c r="AY273" s="158">
        <f t="shared" ref="AY273:AY279" si="903">SQRT(((AU273*EXP(-0.0000091577*AW273*1000))/(0.0000091577*(EXP(-0.0000091577*AW273*1000)+(AJ273/1000)*EXP(-(0.0000091577-0.0000028263)*AW273*1000)-AS273*AU273*EXP(-0.0000091577*AW273*1000))))^2*AT273^2+((AS273*EXP(-0.0000091577*AW273*1000))/(0.0000091577*(EXP(-0.0000091577*AW273*1000)+(AJ273/1000)*EXP(-(0.0000091577-0.0000028263)*AW273*1000)-AS273*AU273*EXP(-0.0000091577*AW273*1000))))^2*AV273^2+((0.0000091577/(0.0000091577-0.0000028263))*(EXP(-(0.0000091577-0.0000028263)*AW273*1000)-1)/(0.0000091577*(EXP(-0.0000091577*AW273*1000)+(AJ273/1000)*EXP(-(0.0000091577-0.0000028263)*AW273*1000)-AS273*AU273*EXP(-0.0000091577*AW273*1000))))^2*T273^2+(1/(0.0000091577*(EXP(-0.0000091577*AW273*1000)+(AJ273/1000)*EXP(-(0.0000091577-0.0000028263)*AW273*1000)-AS273*AU273*EXP(-0.0000091577*AW273*1000))))^2*AO273^2)/1000</f>
        <v>661.1777310728869</v>
      </c>
      <c r="AZ273" s="148" t="str">
        <f>Input!B273</f>
        <v>Hu1-13</v>
      </c>
      <c r="BA273" s="159">
        <f>Input!E273</f>
        <v>0</v>
      </c>
      <c r="BB273" s="148">
        <f t="shared" ref="BB273:BB279" si="904">((U273-1)*EXP(0.0000028263*AW273*1000))*1000</f>
        <v>45.770808016106116</v>
      </c>
      <c r="BC273" s="154">
        <f t="shared" ref="BC273:BC279" si="905">SQRT((EXP(0.0000028263*AW273*1000)*V273)^2+((U273-1)*0.0000028263*EXP(0.0000028263*AW273*1000)*AY273*1000)^2)*1000</f>
        <v>87.078410239323347</v>
      </c>
      <c r="BD273" s="148">
        <f t="shared" ref="BD273:BD279" si="906">AW273*1000-58</f>
        <v>771235.7</v>
      </c>
      <c r="BE273" s="160">
        <f t="shared" ref="BE273:BE279" si="907">AY273/2*1000</f>
        <v>330588.86553644342</v>
      </c>
      <c r="BF273" s="161">
        <f t="shared" ref="BF273:BF279" si="908">AY273/AW273*100</f>
        <v>85.723211673178056</v>
      </c>
      <c r="BG273" s="162"/>
      <c r="BH273" s="162"/>
      <c r="BI273" s="162"/>
      <c r="BJ273" s="162"/>
      <c r="BK273" s="162"/>
      <c r="BL273" s="162"/>
      <c r="BM273" s="166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2"/>
      <c r="DC273" s="162"/>
      <c r="DD273" s="162"/>
      <c r="DE273" s="162"/>
    </row>
    <row r="274" spans="1:109" ht="15" customHeight="1" x14ac:dyDescent="0.2">
      <c r="A274" s="9">
        <f>Input!A274</f>
        <v>10850</v>
      </c>
      <c r="B274" s="9" t="str">
        <f>Input!B274</f>
        <v>KMS-1_107</v>
      </c>
      <c r="C274" s="9">
        <f>Input!O274</f>
        <v>0.15109011969767308</v>
      </c>
      <c r="D274" s="9">
        <f>C274*Input!P274/100</f>
        <v>5.3691180510191346E-4</v>
      </c>
      <c r="E274" s="11">
        <f>Input!M274</f>
        <v>0.21934366593067475</v>
      </c>
      <c r="F274" s="12">
        <f>E274*Input!N274/100</f>
        <v>3.4812585889602125E-5</v>
      </c>
      <c r="G274" s="13">
        <f t="shared" si="883"/>
        <v>30.243104658521435</v>
      </c>
      <c r="H274" s="12">
        <f>G274*Input!L274/100</f>
        <v>5.7556849343042239E-3</v>
      </c>
      <c r="I274" s="9">
        <v>0.3</v>
      </c>
      <c r="J274" s="21">
        <f>(((C274*$G$4*0.000000001*Input!G274*(234/233))-(I274*0.000000000000001))/Input!F274)*1000000000000</f>
        <v>4.1539687906294649</v>
      </c>
      <c r="K274" s="9">
        <f>J274*Input!P274/100</f>
        <v>1.4761487291006674E-2</v>
      </c>
      <c r="L274" s="14">
        <f t="shared" si="884"/>
        <v>5.7446368891443438E-2</v>
      </c>
      <c r="M274" s="22">
        <f>L274*Input!P274/100</f>
        <v>2.0414063924082207E-4</v>
      </c>
      <c r="N274" s="9">
        <v>5.0000000000000001E-3</v>
      </c>
      <c r="O274" s="21">
        <f>(((G274*$D$4*0.000000001*Input!G274*(238/236))-(N274*0.000000001))/Input!F274)*1000000</f>
        <v>8.3766222018628891E-2</v>
      </c>
      <c r="P274" s="9">
        <f>O274*Input!N274/100</f>
        <v>1.3294748158320015E-5</v>
      </c>
      <c r="Q274" s="23">
        <f t="shared" si="885"/>
        <v>6.2497909545307935E-2</v>
      </c>
      <c r="R274" s="24">
        <f>Q274*Input!N274/100</f>
        <v>9.9192006969294829E-6</v>
      </c>
      <c r="S274" s="65">
        <f>Input!S274*$G$6/0.000000000155125</f>
        <v>0.91032357451949952</v>
      </c>
      <c r="T274" s="9">
        <f>S274*Input!T274/100</f>
        <v>1.4441937600547655E-3</v>
      </c>
      <c r="U274" s="9">
        <f>S274*1/((U273+U275)/2)</f>
        <v>0.90833510953938135</v>
      </c>
      <c r="V274" s="9">
        <f>U274*Input!T274/100</f>
        <v>1.441039135922473E-3</v>
      </c>
      <c r="W274" s="3">
        <v>3.0000000000000001E-3</v>
      </c>
      <c r="X274" s="21">
        <f>((($L$4*0.000000001*Input!G274/Input!W274*(232/229))-(W274*0.000000001))/Input!F274)*1000000000</f>
        <v>21.626677743387219</v>
      </c>
      <c r="Y274" s="21">
        <f>X274*Input!X274/100</f>
        <v>4.2448049842837288E-2</v>
      </c>
      <c r="Z274" s="21">
        <f t="shared" si="886"/>
        <v>5.2806159022076651E-3</v>
      </c>
      <c r="AA274" s="21">
        <f>Z274*Input!X274/100</f>
        <v>1.0364599208324034E-5</v>
      </c>
      <c r="AB274" s="14">
        <v>0.05</v>
      </c>
      <c r="AC274" s="14">
        <v>0.9</v>
      </c>
      <c r="AD274" s="21">
        <f>(((Input!G274*$L$4*0.000000001*Input!U274*(230/229))-((AB274*0.000000000000001)+(Input!G274*AC274*0.000000000000001)))/Input!F274)*1000000000000</f>
        <v>0.14294235193677943</v>
      </c>
      <c r="AE274" s="21">
        <f>AD274*Input!V274/100</f>
        <v>1.7849742076525535E-3</v>
      </c>
      <c r="AF274" s="191">
        <f t="shared" si="887"/>
        <v>6.5165307979222938E-3</v>
      </c>
      <c r="AG274" s="21">
        <f>AF274*Input!V274/100</f>
        <v>8.1374338955954352E-5</v>
      </c>
      <c r="AH274" s="9">
        <f t="shared" si="888"/>
        <v>1.2340474896494422</v>
      </c>
      <c r="AI274" s="3">
        <f t="shared" si="889"/>
        <v>1.5599203730345467E-2</v>
      </c>
      <c r="AJ274" s="22">
        <f t="shared" si="890"/>
        <v>-91.664890460618651</v>
      </c>
      <c r="AK274" s="3">
        <f t="shared" si="891"/>
        <v>1.441039135922473</v>
      </c>
      <c r="AL274" s="3">
        <f t="shared" si="892"/>
        <v>0.10426798024657331</v>
      </c>
      <c r="AM274" s="3">
        <f t="shared" si="893"/>
        <v>1.3021381337675554E-3</v>
      </c>
      <c r="AN274" s="9">
        <f>AL274*1/((AN273+AN275)/2)</f>
        <v>0.10415078299030867</v>
      </c>
      <c r="AO274" s="21">
        <f t="shared" si="894"/>
        <v>1.3006745299248969E-3</v>
      </c>
      <c r="AP274" s="58">
        <f t="shared" si="895"/>
        <v>13.3253</v>
      </c>
      <c r="AQ274" s="58">
        <f t="shared" si="896"/>
        <v>0.17899999999999999</v>
      </c>
      <c r="AR274" s="58">
        <f t="shared" si="897"/>
        <v>1.3433093438796875</v>
      </c>
      <c r="AS274" s="67">
        <f t="shared" si="898"/>
        <v>8.4492680485248495E-2</v>
      </c>
      <c r="AT274" s="67">
        <f t="shared" si="899"/>
        <v>1.6638043085567638E-4</v>
      </c>
      <c r="AU274" s="58">
        <v>0.75</v>
      </c>
      <c r="AV274" s="58">
        <f t="shared" si="900"/>
        <v>0.375</v>
      </c>
      <c r="AW274" s="58">
        <f t="shared" si="901"/>
        <v>5.4062999999999999</v>
      </c>
      <c r="AX274" s="57">
        <f t="shared" si="902"/>
        <v>3.7084799053999999</v>
      </c>
      <c r="AY274" s="47">
        <f t="shared" si="903"/>
        <v>4.1054344001345662</v>
      </c>
      <c r="AZ274" s="9" t="str">
        <f>Input!B274</f>
        <v>KMS-1_107</v>
      </c>
      <c r="BA274" s="48">
        <f>Input!E274</f>
        <v>107</v>
      </c>
      <c r="BB274" s="58">
        <f t="shared" si="904"/>
        <v>-93.076269360730734</v>
      </c>
      <c r="BC274" s="22">
        <f t="shared" si="905"/>
        <v>1.8186240872809283</v>
      </c>
      <c r="BD274" s="9">
        <f t="shared" si="906"/>
        <v>5348.3</v>
      </c>
      <c r="BE274" s="49">
        <f t="shared" si="907"/>
        <v>2052.7172000672831</v>
      </c>
      <c r="BF274" s="89">
        <f t="shared" si="908"/>
        <v>75.937968668674813</v>
      </c>
      <c r="BG274" s="85"/>
      <c r="BH274" s="85"/>
      <c r="BI274" s="85"/>
      <c r="BJ274" s="85"/>
      <c r="BK274" s="85"/>
      <c r="BL274" s="85"/>
      <c r="BM274" s="90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  <c r="CE274" s="85"/>
      <c r="CF274" s="85"/>
      <c r="CG274" s="85"/>
      <c r="CH274" s="85"/>
      <c r="CI274" s="85"/>
      <c r="CJ274" s="85"/>
      <c r="CK274" s="85"/>
      <c r="CL274" s="85"/>
      <c r="CM274" s="85"/>
      <c r="CN274" s="85"/>
      <c r="CO274" s="85"/>
      <c r="CP274" s="85"/>
      <c r="CQ274" s="85"/>
      <c r="CR274" s="85"/>
      <c r="CS274" s="85"/>
      <c r="CT274" s="85"/>
      <c r="CU274" s="85"/>
      <c r="CV274" s="85"/>
      <c r="CW274" s="85"/>
      <c r="CX274" s="85"/>
      <c r="CY274" s="85"/>
      <c r="CZ274" s="85"/>
      <c r="DA274" s="85"/>
      <c r="DB274" s="85"/>
      <c r="DC274" s="85"/>
      <c r="DD274" s="85"/>
      <c r="DE274" s="85"/>
    </row>
    <row r="275" spans="1:109" s="165" customFormat="1" ht="15" customHeight="1" x14ac:dyDescent="0.2">
      <c r="A275" s="148">
        <f>Input!A275</f>
        <v>10815</v>
      </c>
      <c r="B275" s="148" t="str">
        <f>Input!B275</f>
        <v>Hu1-13</v>
      </c>
      <c r="C275" s="148">
        <f>Input!O275</f>
        <v>2.0454881660067499</v>
      </c>
      <c r="D275" s="148">
        <f>C275*Input!P275/100</f>
        <v>0.10236532492016216</v>
      </c>
      <c r="E275" s="149">
        <f>Input!M275</f>
        <v>2.732596786385745</v>
      </c>
      <c r="F275" s="150">
        <f>E275*Input!N275/100</f>
        <v>1.7753716940223773E-3</v>
      </c>
      <c r="G275" s="151">
        <f t="shared" si="883"/>
        <v>376.77044490686649</v>
      </c>
      <c r="H275" s="150">
        <f>G275*Input!L275/100</f>
        <v>8.7394905816521623E-2</v>
      </c>
      <c r="I275" s="148">
        <v>0</v>
      </c>
      <c r="J275" s="152">
        <f>(((C275*$G$4*0.000000001*Input!G275*(234/233))-(I275*0.000000000000001))/Input!F275)*1000000000000</f>
        <v>738.49440244276207</v>
      </c>
      <c r="K275" s="148">
        <f>J275*Input!P275/100</f>
        <v>36.957544274311324</v>
      </c>
      <c r="L275" s="153">
        <f t="shared" si="884"/>
        <v>10.212840780771579</v>
      </c>
      <c r="M275" s="154">
        <f>L275*Input!P275/100</f>
        <v>0.51109597320355038</v>
      </c>
      <c r="N275" s="148">
        <v>0</v>
      </c>
      <c r="O275" s="152">
        <f>(((G275*$D$4*0.000000001*Input!G275*(238/236))-(N275*0.000000001))/Input!F275)*1000000</f>
        <v>13.7026359544243</v>
      </c>
      <c r="P275" s="148">
        <f>O275*Input!N275/100</f>
        <v>8.9026204408132036E-3</v>
      </c>
      <c r="Q275" s="155">
        <f t="shared" si="885"/>
        <v>10.223525447064345</v>
      </c>
      <c r="R275" s="156">
        <f>Q275*Input!N275/100</f>
        <v>6.6422378092020852E-3</v>
      </c>
      <c r="S275" s="154">
        <f>Input!S275*$G$6/0.000000000155125</f>
        <v>0.99920378154158995</v>
      </c>
      <c r="T275" s="148">
        <f>S275*Input!T275/100</f>
        <v>1.6307788387460108E-3</v>
      </c>
      <c r="U275" s="154">
        <f>S275</f>
        <v>0.99920378154158995</v>
      </c>
      <c r="V275" s="148">
        <f>U275*Input!T275/100</f>
        <v>1.6307788387460108E-3</v>
      </c>
      <c r="W275" s="157">
        <v>0</v>
      </c>
      <c r="X275" s="152">
        <f>((($L$4*0.000000001*Input!G275/Input!W275*(232/229))-(W275*0.000000001))/Input!F275)*1000000000</f>
        <v>0.92676753410750523</v>
      </c>
      <c r="Y275" s="152">
        <f>X275*Input!X275/100</f>
        <v>2.5555902486838967E-2</v>
      </c>
      <c r="Z275" s="152">
        <f t="shared" si="886"/>
        <v>2.2629011428971254E-4</v>
      </c>
      <c r="AA275" s="152">
        <f>Z275*Input!X275/100</f>
        <v>6.2400201579058591E-6</v>
      </c>
      <c r="AB275" s="153">
        <v>0</v>
      </c>
      <c r="AC275" s="153">
        <v>0.9</v>
      </c>
      <c r="AD275" s="152">
        <f>(((Input!G275*$L$4*0.000000001*Input!U275*(230/229))-((AB275*0.000000000000001)+(Input!G275*AC275*0.000000000000001)))/Input!F275)*1000000000000</f>
        <v>223.28749955377359</v>
      </c>
      <c r="AE275" s="152">
        <f>AD275*Input!V275/100</f>
        <v>1.2563987949788809</v>
      </c>
      <c r="AF275" s="152">
        <f t="shared" si="887"/>
        <v>10.179347463631844</v>
      </c>
      <c r="AG275" s="152">
        <f>AF275*Input!V275/100</f>
        <v>5.7277366232041868E-2</v>
      </c>
      <c r="AH275" s="148">
        <f t="shared" si="888"/>
        <v>44983.615371723776</v>
      </c>
      <c r="AI275" s="157">
        <f t="shared" si="889"/>
        <v>1265.9981933784832</v>
      </c>
      <c r="AJ275" s="154">
        <f t="shared" si="890"/>
        <v>-0.79621845841004735</v>
      </c>
      <c r="AK275" s="157">
        <f t="shared" si="891"/>
        <v>1.6307788387460109</v>
      </c>
      <c r="AL275" s="157">
        <f t="shared" si="892"/>
        <v>0.99567879165936968</v>
      </c>
      <c r="AM275" s="157">
        <f t="shared" si="893"/>
        <v>5.6397295144973748E-3</v>
      </c>
      <c r="AN275" s="148">
        <f>AF275/Q275</f>
        <v>0.99567879165936968</v>
      </c>
      <c r="AO275" s="152">
        <f t="shared" si="894"/>
        <v>5.6397295144973748E-3</v>
      </c>
      <c r="AP275" s="148">
        <f t="shared" si="895"/>
        <v>627.59640000000002</v>
      </c>
      <c r="AQ275" s="148" t="e">
        <f t="shared" si="896"/>
        <v>#VALUE!</v>
      </c>
      <c r="AR275" s="148" t="e">
        <f t="shared" si="897"/>
        <v>#VALUE!</v>
      </c>
      <c r="AS275" s="156">
        <f t="shared" si="898"/>
        <v>2.2134254515372785E-5</v>
      </c>
      <c r="AT275" s="156">
        <f t="shared" si="899"/>
        <v>6.1052832792805892E-7</v>
      </c>
      <c r="AU275" s="148">
        <v>0.75</v>
      </c>
      <c r="AV275" s="148">
        <f t="shared" si="900"/>
        <v>0.375</v>
      </c>
      <c r="AW275" s="148">
        <f t="shared" si="901"/>
        <v>627.59460000000001</v>
      </c>
      <c r="AX275" s="158">
        <f t="shared" si="902"/>
        <v>288.8696796369</v>
      </c>
      <c r="AY275" s="158">
        <f t="shared" si="903"/>
        <v>209.57967413117385</v>
      </c>
      <c r="AZ275" s="148" t="str">
        <f>Input!B275</f>
        <v>Hu1-13</v>
      </c>
      <c r="BA275" s="159">
        <f>Input!E275</f>
        <v>0</v>
      </c>
      <c r="BB275" s="148">
        <f t="shared" si="904"/>
        <v>-4.6921407697904121</v>
      </c>
      <c r="BC275" s="154">
        <f t="shared" si="905"/>
        <v>10.004057655791616</v>
      </c>
      <c r="BD275" s="148">
        <f t="shared" si="906"/>
        <v>627536.6</v>
      </c>
      <c r="BE275" s="160">
        <f t="shared" si="907"/>
        <v>104789.83706558692</v>
      </c>
      <c r="BF275" s="161">
        <f t="shared" si="908"/>
        <v>33.3941168600198</v>
      </c>
      <c r="BG275" s="162"/>
      <c r="BH275" s="162"/>
      <c r="BI275" s="162"/>
      <c r="BJ275" s="162"/>
      <c r="BK275" s="162"/>
      <c r="BL275" s="162"/>
      <c r="BM275" s="166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2"/>
      <c r="DC275" s="162"/>
      <c r="DD275" s="162"/>
      <c r="DE275" s="162"/>
    </row>
    <row r="276" spans="1:109" ht="15" customHeight="1" x14ac:dyDescent="0.2">
      <c r="A276" s="9">
        <f>Input!A276</f>
        <v>10851</v>
      </c>
      <c r="B276" s="9" t="str">
        <f>Input!B276</f>
        <v>KMS-1_5</v>
      </c>
      <c r="C276" s="9">
        <f>Input!O276</f>
        <v>0.24010904873667346</v>
      </c>
      <c r="D276" s="9">
        <f>C276*Input!P276/100</f>
        <v>7.1699243574214187E-4</v>
      </c>
      <c r="E276" s="11">
        <f>Input!M276</f>
        <v>0.35533715359302021</v>
      </c>
      <c r="F276" s="12">
        <f>E276*Input!N276/100</f>
        <v>2.2400632989231037E-5</v>
      </c>
      <c r="G276" s="13">
        <f t="shared" si="883"/>
        <v>48.993886737405624</v>
      </c>
      <c r="H276" s="12">
        <f>G276*Input!L276/100</f>
        <v>4.7245155543855994E-3</v>
      </c>
      <c r="I276" s="9">
        <v>0.3</v>
      </c>
      <c r="J276" s="21">
        <f>(((C276*$G$4*0.000000001*Input!G276*(234/233))-(I276*0.000000000000001))/Input!F276)*1000000000000</f>
        <v>4.9873602689495851</v>
      </c>
      <c r="K276" s="9">
        <f>J276*Input!P276/100</f>
        <v>1.4892814768840386E-2</v>
      </c>
      <c r="L276" s="14">
        <f t="shared" si="884"/>
        <v>6.8971567251758598E-2</v>
      </c>
      <c r="M276" s="22">
        <f>L276*Input!P276/100</f>
        <v>2.059568027984869E-4</v>
      </c>
      <c r="N276" s="9">
        <v>5.0000000000000001E-3</v>
      </c>
      <c r="O276" s="21">
        <f>(((G276*$D$4*0.000000001*Input!G276*(238/236))-(N276*0.000000001))/Input!F276)*1000000</f>
        <v>0.10251978353230563</v>
      </c>
      <c r="P276" s="9">
        <f>O276*Input!N276/100</f>
        <v>6.4628987479110045E-6</v>
      </c>
      <c r="Q276" s="23">
        <f t="shared" si="885"/>
        <v>7.6489926409497908E-2</v>
      </c>
      <c r="R276" s="24">
        <f>Q276*Input!N276/100</f>
        <v>4.8219634551215406E-6</v>
      </c>
      <c r="S276" s="65">
        <f>Input!S276*$G$6/0.000000000155125</f>
        <v>0.89853459090513921</v>
      </c>
      <c r="T276" s="9">
        <f>S276*Input!T276/100</f>
        <v>1.0718386664633622E-3</v>
      </c>
      <c r="U276" s="9">
        <f>S276*1/((U275+U277)/2)</f>
        <v>0.89903584071066556</v>
      </c>
      <c r="V276" s="9">
        <f>U276*Input!T276/100</f>
        <v>1.0724365943879613E-3</v>
      </c>
      <c r="W276" s="3">
        <v>3.0000000000000001E-3</v>
      </c>
      <c r="X276" s="21">
        <f>((($L$4*0.000000001*Input!G276/Input!W276*(232/229))-(W276*0.000000001))/Input!F276)*1000000000</f>
        <v>146.40002844830425</v>
      </c>
      <c r="Y276" s="21">
        <f>X276*Input!X276/100</f>
        <v>0.22639754661537201</v>
      </c>
      <c r="Z276" s="21">
        <f t="shared" si="886"/>
        <v>3.57466980125579E-2</v>
      </c>
      <c r="AA276" s="21">
        <f>Z276*Input!X276/100</f>
        <v>5.5279802985157435E-5</v>
      </c>
      <c r="AB276" s="14">
        <v>0.05</v>
      </c>
      <c r="AC276" s="14">
        <v>0.9</v>
      </c>
      <c r="AD276" s="21">
        <f>(((Input!G276*$L$4*0.000000001*Input!U276*(230/229))-((AB276*0.000000000000001)+(Input!G276*AC276*0.000000000000001)))/Input!F276)*1000000000000</f>
        <v>0.21366566524843977</v>
      </c>
      <c r="AE276" s="21">
        <f>AD276*Input!V276/100</f>
        <v>1.6682713905876048E-3</v>
      </c>
      <c r="AF276" s="191">
        <f t="shared" si="887"/>
        <v>9.7407022424384464E-3</v>
      </c>
      <c r="AG276" s="21">
        <f>AF276*Input!V276/100</f>
        <v>7.6054029815215008E-5</v>
      </c>
      <c r="AH276" s="9">
        <f t="shared" si="888"/>
        <v>0.27249236388257497</v>
      </c>
      <c r="AI276" s="3">
        <f t="shared" si="889"/>
        <v>2.1689110338798077E-3</v>
      </c>
      <c r="AJ276" s="22">
        <f t="shared" si="890"/>
        <v>-100.96415928933445</v>
      </c>
      <c r="AK276" s="3">
        <f t="shared" si="891"/>
        <v>1.0724365943879612</v>
      </c>
      <c r="AL276" s="3">
        <f t="shared" si="892"/>
        <v>0.12734621014394026</v>
      </c>
      <c r="AM276" s="3">
        <f t="shared" si="893"/>
        <v>9.943336631935524E-4</v>
      </c>
      <c r="AN276" s="9">
        <f>AL276*1/((AN275+AN277)/2)</f>
        <v>0.12785223768859663</v>
      </c>
      <c r="AO276" s="21">
        <f t="shared" si="894"/>
        <v>9.9828478369871909E-4</v>
      </c>
      <c r="AP276" s="58">
        <f t="shared" si="895"/>
        <v>16.798400000000001</v>
      </c>
      <c r="AQ276" s="58">
        <f t="shared" si="896"/>
        <v>0.1447</v>
      </c>
      <c r="AR276" s="58">
        <f t="shared" si="897"/>
        <v>0.86139156110105719</v>
      </c>
      <c r="AS276" s="67">
        <f t="shared" si="898"/>
        <v>0.4673386377858923</v>
      </c>
      <c r="AT276" s="67">
        <f t="shared" si="899"/>
        <v>7.2330721767869968E-4</v>
      </c>
      <c r="AU276" s="58">
        <v>0.75</v>
      </c>
      <c r="AV276" s="58">
        <f t="shared" si="900"/>
        <v>0.375</v>
      </c>
      <c r="AW276" s="58" t="str">
        <f t="shared" si="901"/>
        <v>Out of range</v>
      </c>
      <c r="AX276" s="57">
        <f t="shared" si="902"/>
        <v>4.4587763089000001</v>
      </c>
      <c r="AY276" s="47" t="e">
        <f t="shared" si="903"/>
        <v>#VALUE!</v>
      </c>
      <c r="AZ276" s="9" t="str">
        <f>Input!B276</f>
        <v>KMS-1_5</v>
      </c>
      <c r="BA276" s="48">
        <f>Input!E276</f>
        <v>5</v>
      </c>
      <c r="BB276" s="58" t="e">
        <f t="shared" si="904"/>
        <v>#VALUE!</v>
      </c>
      <c r="BC276" s="22" t="e">
        <f t="shared" si="905"/>
        <v>#VALUE!</v>
      </c>
      <c r="BD276" s="9" t="e">
        <f t="shared" si="906"/>
        <v>#VALUE!</v>
      </c>
      <c r="BE276" s="49" t="e">
        <f t="shared" si="907"/>
        <v>#VALUE!</v>
      </c>
      <c r="BF276" s="89" t="e">
        <f t="shared" si="908"/>
        <v>#VALUE!</v>
      </c>
      <c r="BG276" s="85"/>
      <c r="BH276" s="85"/>
      <c r="BI276" s="85"/>
      <c r="BJ276" s="85"/>
      <c r="BK276" s="85"/>
      <c r="BL276" s="85"/>
      <c r="BM276" s="90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</row>
    <row r="277" spans="1:109" s="165" customFormat="1" ht="15" customHeight="1" x14ac:dyDescent="0.2">
      <c r="A277" s="148">
        <f>Input!A277</f>
        <v>10815</v>
      </c>
      <c r="B277" s="148" t="str">
        <f>Input!B277</f>
        <v>Hu1-13</v>
      </c>
      <c r="C277" s="148">
        <f>Input!O277</f>
        <v>1.9986126371535098</v>
      </c>
      <c r="D277" s="148">
        <f>C277*Input!P277/100</f>
        <v>9.7469330397055673E-2</v>
      </c>
      <c r="E277" s="149">
        <f>Input!M277</f>
        <v>2.7344169237452411</v>
      </c>
      <c r="F277" s="150">
        <f>E277*Input!N277/100</f>
        <v>1.5739893853001456E-3</v>
      </c>
      <c r="G277" s="151">
        <f t="shared" si="883"/>
        <v>377.02140544599382</v>
      </c>
      <c r="H277" s="150">
        <f>G277*Input!L277/100</f>
        <v>8.8562632195464827E-2</v>
      </c>
      <c r="I277" s="148">
        <v>0</v>
      </c>
      <c r="J277" s="152">
        <f>(((C277*$G$4*0.000000001*Input!G277*(234/233))-(I277*0.000000000000001))/Input!F277)*1000000000000</f>
        <v>721.5706596194326</v>
      </c>
      <c r="K277" s="148">
        <f>J277*Input!P277/100</f>
        <v>35.189915104027172</v>
      </c>
      <c r="L277" s="153">
        <f t="shared" si="884"/>
        <v>9.9787977192430457</v>
      </c>
      <c r="M277" s="154">
        <f>L277*Input!P277/100</f>
        <v>0.48665094665244041</v>
      </c>
      <c r="N277" s="148">
        <v>0</v>
      </c>
      <c r="O277" s="152">
        <f>(((G277*$D$4*0.000000001*Input!G277*(238/236))-(N277*0.000000001))/Input!F277)*1000000</f>
        <v>13.71176305277576</v>
      </c>
      <c r="P277" s="148">
        <f>O277*Input!N277/100</f>
        <v>7.8927866893316965E-3</v>
      </c>
      <c r="Q277" s="155">
        <f t="shared" si="885"/>
        <v>10.23033516765857</v>
      </c>
      <c r="R277" s="156">
        <f>Q277*Input!N277/100</f>
        <v>5.8888016754600793E-3</v>
      </c>
      <c r="S277" s="154">
        <f>Input!S277*$G$6/0.000000000155125</f>
        <v>0.99968113542650316</v>
      </c>
      <c r="T277" s="148">
        <f>S277*Input!T277/100</f>
        <v>1.9902254228438073E-3</v>
      </c>
      <c r="U277" s="154">
        <f>S277</f>
        <v>0.99968113542650316</v>
      </c>
      <c r="V277" s="148">
        <f>U277*Input!T277/100</f>
        <v>1.9902254228438073E-3</v>
      </c>
      <c r="W277" s="157">
        <v>0</v>
      </c>
      <c r="X277" s="152">
        <f>((($L$4*0.000000001*Input!G277/Input!W277*(232/229))-(W277*0.000000001))/Input!F277)*1000000000</f>
        <v>0.84865653284898879</v>
      </c>
      <c r="Y277" s="152">
        <f>X277*Input!X277/100</f>
        <v>2.9796406653607756E-2</v>
      </c>
      <c r="Z277" s="152">
        <f t="shared" si="886"/>
        <v>2.0721764276739529E-4</v>
      </c>
      <c r="AA277" s="152">
        <f>Z277*Input!X277/100</f>
        <v>7.2754299421601276E-6</v>
      </c>
      <c r="AB277" s="153">
        <v>0</v>
      </c>
      <c r="AC277" s="153">
        <v>0.9</v>
      </c>
      <c r="AD277" s="152">
        <f>(((Input!G277*$L$4*0.000000001*Input!U277*(230/229))-((AB277*0.000000000000001)+(Input!G277*AC277*0.000000000000001)))/Input!F277)*1000000000000</f>
        <v>223.59928062655942</v>
      </c>
      <c r="AE277" s="152">
        <f>AD277*Input!V277/100</f>
        <v>1.0780771265238087</v>
      </c>
      <c r="AF277" s="152">
        <f t="shared" si="887"/>
        <v>10.193561102455394</v>
      </c>
      <c r="AG277" s="152">
        <f>AF277*Input!V277/100</f>
        <v>4.9147944624803222E-2</v>
      </c>
      <c r="AH277" s="148">
        <f t="shared" si="888"/>
        <v>49192.534797328088</v>
      </c>
      <c r="AI277" s="157">
        <f t="shared" si="889"/>
        <v>1743.3635419488569</v>
      </c>
      <c r="AJ277" s="154">
        <f t="shared" si="890"/>
        <v>-0.31886457349683539</v>
      </c>
      <c r="AK277" s="157">
        <f t="shared" si="891"/>
        <v>1.9902254228438072</v>
      </c>
      <c r="AL277" s="157">
        <f t="shared" si="892"/>
        <v>0.99640538998962314</v>
      </c>
      <c r="AM277" s="157">
        <f t="shared" si="893"/>
        <v>4.8382545259100865E-3</v>
      </c>
      <c r="AN277" s="148">
        <f>AF277/Q277</f>
        <v>0.99640538998962314</v>
      </c>
      <c r="AO277" s="152">
        <f t="shared" si="894"/>
        <v>4.8382545259100865E-3</v>
      </c>
      <c r="AP277" s="148">
        <f t="shared" si="895"/>
        <v>629.29560000000004</v>
      </c>
      <c r="AQ277" s="148" t="e">
        <f t="shared" si="896"/>
        <v>#VALUE!</v>
      </c>
      <c r="AR277" s="148" t="e">
        <f t="shared" si="897"/>
        <v>#VALUE!</v>
      </c>
      <c r="AS277" s="156">
        <f t="shared" si="898"/>
        <v>2.0255215432479468E-5</v>
      </c>
      <c r="AT277" s="156">
        <f t="shared" si="899"/>
        <v>7.1125799225752179E-7</v>
      </c>
      <c r="AU277" s="148">
        <v>0.75</v>
      </c>
      <c r="AV277" s="148">
        <f t="shared" si="900"/>
        <v>0.375</v>
      </c>
      <c r="AW277" s="148">
        <f t="shared" si="901"/>
        <v>629.29390000000001</v>
      </c>
      <c r="AX277" s="158">
        <f t="shared" si="902"/>
        <v>291.32003253120001</v>
      </c>
      <c r="AY277" s="158">
        <f t="shared" si="903"/>
        <v>195.08535552311832</v>
      </c>
      <c r="AZ277" s="148" t="str">
        <f>Input!B277</f>
        <v>Hu1-13</v>
      </c>
      <c r="BA277" s="159">
        <f>Input!E277</f>
        <v>0</v>
      </c>
      <c r="BB277" s="148">
        <f t="shared" si="904"/>
        <v>-1.8881255203313503</v>
      </c>
      <c r="BC277" s="154">
        <f t="shared" si="905"/>
        <v>11.830818974692182</v>
      </c>
      <c r="BD277" s="148">
        <f t="shared" si="906"/>
        <v>629235.9</v>
      </c>
      <c r="BE277" s="160">
        <f t="shared" si="907"/>
        <v>97542.677761559156</v>
      </c>
      <c r="BF277" s="161">
        <f t="shared" si="908"/>
        <v>31.000674807608707</v>
      </c>
      <c r="BG277" s="162"/>
      <c r="BH277" s="162"/>
      <c r="BI277" s="162"/>
      <c r="BJ277" s="162"/>
      <c r="BK277" s="162"/>
      <c r="BL277" s="162"/>
      <c r="BM277" s="166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2"/>
      <c r="DC277" s="162"/>
      <c r="DD277" s="162"/>
      <c r="DE277" s="162"/>
    </row>
    <row r="278" spans="1:109" ht="15" customHeight="1" x14ac:dyDescent="0.2">
      <c r="A278" s="9">
        <f>Input!A278</f>
        <v>10854</v>
      </c>
      <c r="B278" s="9" t="str">
        <f>Input!B278</f>
        <v>KMS-6_199,5</v>
      </c>
      <c r="C278" s="9">
        <f>Input!O278</f>
        <v>0.22147093658249997</v>
      </c>
      <c r="D278" s="9">
        <f>C278*Input!P278/100</f>
        <v>5.7248475551971954E-4</v>
      </c>
      <c r="E278" s="11">
        <f>Input!M278</f>
        <v>0.29886754626781997</v>
      </c>
      <c r="F278" s="12">
        <f>E278*Input!N278/100</f>
        <v>3.311775831257723E-5</v>
      </c>
      <c r="G278" s="13">
        <f t="shared" si="883"/>
        <v>41.207857279407015</v>
      </c>
      <c r="H278" s="12">
        <f>G278*Input!L278/100</f>
        <v>5.2144639476515865E-3</v>
      </c>
      <c r="I278" s="9">
        <v>0.3</v>
      </c>
      <c r="J278" s="21">
        <f>(((C278*$G$4*0.000000001*Input!G278*(234/233))-(I278*0.000000000000001))/Input!F278)*1000000000000</f>
        <v>5.4035623454990933</v>
      </c>
      <c r="K278" s="9">
        <f>J278*Input!P278/100</f>
        <v>1.396777886992079E-2</v>
      </c>
      <c r="L278" s="14">
        <f t="shared" si="884"/>
        <v>7.4727339436851198E-2</v>
      </c>
      <c r="M278" s="22">
        <f>L278*Input!P278/100</f>
        <v>1.9316422871679513E-4</v>
      </c>
      <c r="N278" s="9">
        <v>5.0000000000000001E-3</v>
      </c>
      <c r="O278" s="21">
        <f>(((G278*$D$4*0.000000001*Input!G278*(238/236))-(N278*0.000000001))/Input!F278)*1000000</f>
        <v>0.10128318863914686</v>
      </c>
      <c r="P278" s="9">
        <f>O278*Input!N278/100</f>
        <v>1.122327333417666E-5</v>
      </c>
      <c r="Q278" s="23">
        <f t="shared" si="885"/>
        <v>7.5567303973933853E-2</v>
      </c>
      <c r="R278" s="24">
        <f>Q278*Input!N278/100</f>
        <v>8.3736750296037853E-6</v>
      </c>
      <c r="S278" s="65">
        <f>Input!S278*$G$6/0.000000000155125</f>
        <v>0.98378149087550237</v>
      </c>
      <c r="T278" s="9">
        <f>S278*Input!T278/100</f>
        <v>1.0072173006251475E-3</v>
      </c>
      <c r="U278" s="9">
        <f>S278*1/((U277+U279)/2)</f>
        <v>0.98530037535836423</v>
      </c>
      <c r="V278" s="9">
        <f>U278*Input!T278/100</f>
        <v>1.0087723682321097E-3</v>
      </c>
      <c r="W278" s="3">
        <v>3.0000000000000001E-3</v>
      </c>
      <c r="X278" s="21">
        <f>((($L$4*0.000000001*Input!G278/Input!W278*(232/229))-(W278*0.000000001))/Input!F278)*1000000000</f>
        <v>59.924466286630626</v>
      </c>
      <c r="Y278" s="21">
        <f>X278*Input!X278/100</f>
        <v>0.11406164898693932</v>
      </c>
      <c r="Z278" s="21">
        <f t="shared" si="886"/>
        <v>1.4631840052328237E-2</v>
      </c>
      <c r="AA278" s="21">
        <f>Z278*Input!X278/100</f>
        <v>2.7850591044046533E-5</v>
      </c>
      <c r="AB278" s="14">
        <v>0.05</v>
      </c>
      <c r="AC278" s="14">
        <v>0.9</v>
      </c>
      <c r="AD278" s="21">
        <f>(((Input!G278*$L$4*0.000000001*Input!U278*(230/229))-((AB278*0.000000000000001)+(Input!G278*AC278*0.000000000000001)))/Input!F278)*1000000000000</f>
        <v>0.41536055527304466</v>
      </c>
      <c r="AE278" s="21">
        <f>AD278*Input!V278/100</f>
        <v>2.6070866526875453E-3</v>
      </c>
      <c r="AF278" s="191">
        <f t="shared" si="887"/>
        <v>1.8935674514968279E-2</v>
      </c>
      <c r="AG278" s="21">
        <f>AF278*Input!V278/100</f>
        <v>1.1885323163427798E-4</v>
      </c>
      <c r="AH278" s="9">
        <f t="shared" si="888"/>
        <v>1.2941417106288837</v>
      </c>
      <c r="AI278" s="3">
        <f t="shared" si="889"/>
        <v>8.4882058067813834E-3</v>
      </c>
      <c r="AJ278" s="22">
        <f t="shared" si="890"/>
        <v>-14.699624641635767</v>
      </c>
      <c r="AK278" s="3">
        <f t="shared" si="891"/>
        <v>1.0087723682321097</v>
      </c>
      <c r="AL278" s="3">
        <f t="shared" si="892"/>
        <v>0.250580257851993</v>
      </c>
      <c r="AM278" s="3">
        <f t="shared" si="893"/>
        <v>1.5730580001370805E-3</v>
      </c>
      <c r="AN278" s="9">
        <f>AL278*1/((AN277+AN279)/2)</f>
        <v>0.25068788378387469</v>
      </c>
      <c r="AO278" s="21">
        <f t="shared" si="894"/>
        <v>1.5737336392900607E-3</v>
      </c>
      <c r="AP278" s="58">
        <f t="shared" si="895"/>
        <v>32.085500000000003</v>
      </c>
      <c r="AQ278" s="58">
        <f t="shared" si="896"/>
        <v>0.23549999999999999</v>
      </c>
      <c r="AR278" s="58">
        <f t="shared" si="897"/>
        <v>0.73397640678811293</v>
      </c>
      <c r="AS278" s="67">
        <f t="shared" si="898"/>
        <v>0.19362659884459205</v>
      </c>
      <c r="AT278" s="67">
        <f t="shared" si="899"/>
        <v>3.6917747300778804E-4</v>
      </c>
      <c r="AU278" s="58">
        <v>0.75</v>
      </c>
      <c r="AV278" s="58">
        <f t="shared" si="900"/>
        <v>0.375</v>
      </c>
      <c r="AW278" s="58">
        <f t="shared" si="901"/>
        <v>14.654999999999999</v>
      </c>
      <c r="AX278" s="57">
        <f t="shared" si="902"/>
        <v>8.6377565645000001</v>
      </c>
      <c r="AY278" s="47">
        <f t="shared" si="903"/>
        <v>9.448174687812827</v>
      </c>
      <c r="AZ278" s="9" t="str">
        <f>Input!B278</f>
        <v>KMS-6_199,5</v>
      </c>
      <c r="BA278" s="48">
        <f>Input!E278</f>
        <v>199.5</v>
      </c>
      <c r="BB278" s="58">
        <f t="shared" si="904"/>
        <v>-15.321259678480175</v>
      </c>
      <c r="BC278" s="22">
        <f t="shared" si="905"/>
        <v>1.1282274511378325</v>
      </c>
      <c r="BD278" s="9">
        <f t="shared" si="906"/>
        <v>14597</v>
      </c>
      <c r="BE278" s="49">
        <f t="shared" si="907"/>
        <v>4724.0873439064135</v>
      </c>
      <c r="BF278" s="89">
        <f t="shared" si="908"/>
        <v>64.470656348091623</v>
      </c>
      <c r="BG278" s="85"/>
      <c r="BH278" s="85"/>
      <c r="BI278" s="85"/>
      <c r="BJ278" s="85"/>
      <c r="BK278" s="85"/>
      <c r="BL278" s="85"/>
      <c r="BM278" s="90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</row>
    <row r="279" spans="1:109" s="165" customFormat="1" ht="15" customHeight="1" x14ac:dyDescent="0.2">
      <c r="A279" s="148">
        <f>Input!A279</f>
        <v>10815</v>
      </c>
      <c r="B279" s="148" t="str">
        <f>Input!B279</f>
        <v>Hu1-13</v>
      </c>
      <c r="C279" s="148">
        <f>Input!O279</f>
        <v>2.0904875533075717</v>
      </c>
      <c r="D279" s="148">
        <f>C279*Input!P279/100</f>
        <v>0.10818799573512615</v>
      </c>
      <c r="E279" s="149">
        <f>Input!M279</f>
        <v>2.7309222357236602</v>
      </c>
      <c r="F279" s="150">
        <f>E279*Input!N279/100</f>
        <v>1.5193049118573932E-3</v>
      </c>
      <c r="G279" s="151">
        <f t="shared" si="883"/>
        <v>376.53955786157826</v>
      </c>
      <c r="H279" s="150">
        <f>G279*Input!L279/100</f>
        <v>8.8869441351924039E-2</v>
      </c>
      <c r="I279" s="148">
        <v>0</v>
      </c>
      <c r="J279" s="152">
        <f>(((C279*$G$4*0.000000001*Input!G279*(234/233))-(I279*0.000000000000001))/Input!F279)*1000000000000</f>
        <v>754.74079104929547</v>
      </c>
      <c r="K279" s="148">
        <f>J279*Input!P279/100</f>
        <v>39.059736736520648</v>
      </c>
      <c r="L279" s="153">
        <f t="shared" si="884"/>
        <v>10.437516525844579</v>
      </c>
      <c r="M279" s="154">
        <f>L279*Input!P279/100</f>
        <v>0.54016776689090462</v>
      </c>
      <c r="N279" s="148">
        <v>0</v>
      </c>
      <c r="O279" s="152">
        <f>(((G279*$D$4*0.000000001*Input!G279*(238/236))-(N279*0.000000001))/Input!F279)*1000000</f>
        <v>13.694238902131733</v>
      </c>
      <c r="P279" s="148">
        <f>O279*Input!N279/100</f>
        <v>7.6185708095214523E-3</v>
      </c>
      <c r="Q279" s="155">
        <f t="shared" si="885"/>
        <v>10.217260413235897</v>
      </c>
      <c r="R279" s="156">
        <f>Q279*Input!N279/100</f>
        <v>5.6842094324381087E-3</v>
      </c>
      <c r="S279" s="154">
        <f>Input!S279*$G$6/0.000000000155125</f>
        <v>0.99723577535350261</v>
      </c>
      <c r="T279" s="148">
        <f>S279*Input!T279/100</f>
        <v>1.8165704058872641E-3</v>
      </c>
      <c r="U279" s="154">
        <f>S279</f>
        <v>0.99723577535350261</v>
      </c>
      <c r="V279" s="148">
        <f>U279*Input!T279/100</f>
        <v>1.8165704058872641E-3</v>
      </c>
      <c r="W279" s="157">
        <v>0</v>
      </c>
      <c r="X279" s="152">
        <f>((($L$4*0.000000001*Input!G279/Input!W279*(232/229))-(W279*0.000000001))/Input!F279)*1000000000</f>
        <v>0.89383972286696056</v>
      </c>
      <c r="Y279" s="152">
        <f>X279*Input!X279/100</f>
        <v>2.8203742225473883E-2</v>
      </c>
      <c r="Z279" s="152">
        <f t="shared" si="886"/>
        <v>2.1825008494609879E-4</v>
      </c>
      <c r="AA279" s="152">
        <f>Z279*Input!X279/100</f>
        <v>6.8865468596138125E-6</v>
      </c>
      <c r="AB279" s="153">
        <v>0</v>
      </c>
      <c r="AC279" s="153">
        <v>0.9</v>
      </c>
      <c r="AD279" s="152">
        <f>(((Input!G279*$L$4*0.000000001*Input!U279*(230/229))-((AB279*0.000000000000001)+(Input!G279*AC279*0.000000000000001)))/Input!F279)*1000000000000</f>
        <v>224.73231532440852</v>
      </c>
      <c r="AE279" s="152">
        <f>AD279*Input!V279/100</f>
        <v>1.587464551603363</v>
      </c>
      <c r="AF279" s="152">
        <f t="shared" si="887"/>
        <v>10.245214481622639</v>
      </c>
      <c r="AG279" s="152">
        <f>AF279*Input!V279/100</f>
        <v>7.2370165321671093E-2</v>
      </c>
      <c r="AH279" s="148">
        <f t="shared" si="888"/>
        <v>46942.545218953295</v>
      </c>
      <c r="AI279" s="157">
        <f t="shared" si="889"/>
        <v>1517.8627762782064</v>
      </c>
      <c r="AJ279" s="154">
        <f t="shared" si="890"/>
        <v>-2.764224646497393</v>
      </c>
      <c r="AK279" s="157">
        <f t="shared" si="891"/>
        <v>1.816570405887264</v>
      </c>
      <c r="AL279" s="157">
        <f t="shared" si="892"/>
        <v>1.0027359651468342</v>
      </c>
      <c r="AM279" s="157">
        <f t="shared" si="893"/>
        <v>7.1050621737826034E-3</v>
      </c>
      <c r="AN279" s="148">
        <f>AF279/Q279</f>
        <v>1.0027359651468342</v>
      </c>
      <c r="AO279" s="152">
        <f t="shared" si="894"/>
        <v>7.1050621737826034E-3</v>
      </c>
      <c r="AP279" s="148" t="str">
        <f t="shared" si="895"/>
        <v>Out of range</v>
      </c>
      <c r="AQ279" s="148" t="e">
        <f t="shared" si="896"/>
        <v>#VALUE!</v>
      </c>
      <c r="AR279" s="148" t="e">
        <f t="shared" si="897"/>
        <v>#VALUE!</v>
      </c>
      <c r="AS279" s="156">
        <f t="shared" si="898"/>
        <v>2.1360920258366701E-5</v>
      </c>
      <c r="AT279" s="156">
        <f t="shared" si="899"/>
        <v>6.7411584944722528E-7</v>
      </c>
      <c r="AU279" s="148">
        <v>0.75</v>
      </c>
      <c r="AV279" s="148">
        <f t="shared" si="900"/>
        <v>0.375</v>
      </c>
      <c r="AW279" s="148" t="str">
        <f t="shared" si="901"/>
        <v>Out of range</v>
      </c>
      <c r="AX279" s="158">
        <f t="shared" si="902"/>
        <v>250.79310486649999</v>
      </c>
      <c r="AY279" s="158" t="e">
        <f t="shared" si="903"/>
        <v>#VALUE!</v>
      </c>
      <c r="AZ279" s="148" t="str">
        <f>Input!B279</f>
        <v>Hu1-13</v>
      </c>
      <c r="BA279" s="159">
        <f>Input!E279</f>
        <v>0</v>
      </c>
      <c r="BB279" s="148" t="e">
        <f t="shared" si="904"/>
        <v>#VALUE!</v>
      </c>
      <c r="BC279" s="154" t="e">
        <f t="shared" si="905"/>
        <v>#VALUE!</v>
      </c>
      <c r="BD279" s="148" t="e">
        <f t="shared" si="906"/>
        <v>#VALUE!</v>
      </c>
      <c r="BE279" s="160" t="e">
        <f t="shared" si="907"/>
        <v>#VALUE!</v>
      </c>
      <c r="BF279" s="161" t="e">
        <f t="shared" si="908"/>
        <v>#VALUE!</v>
      </c>
      <c r="BG279" s="162"/>
      <c r="BH279" s="162"/>
      <c r="BI279" s="162"/>
      <c r="BJ279" s="162"/>
      <c r="BK279" s="162"/>
      <c r="BL279" s="162"/>
      <c r="BM279" s="166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2"/>
      <c r="DC279" s="162"/>
      <c r="DD279" s="162"/>
      <c r="DE279" s="162"/>
    </row>
    <row r="280" spans="1:109" ht="15" customHeight="1" x14ac:dyDescent="0.2">
      <c r="A280" s="9">
        <f>Input!A280</f>
        <v>10855</v>
      </c>
      <c r="B280" s="9" t="str">
        <f>Input!B280</f>
        <v>KMS-6_7,5</v>
      </c>
      <c r="C280" s="9">
        <f>Input!O280</f>
        <v>0.18296112161548755</v>
      </c>
      <c r="D280" s="9">
        <f>C280*Input!P280/100</f>
        <v>6.1878825790987889E-4</v>
      </c>
      <c r="E280" s="11">
        <f>Input!M280</f>
        <v>0.27430499470816017</v>
      </c>
      <c r="F280" s="12">
        <f>E280*Input!N280/100</f>
        <v>3.178634452798364E-5</v>
      </c>
      <c r="G280" s="13">
        <f t="shared" ref="G280:G283" si="909">E280*137.88</f>
        <v>37.821172670361122</v>
      </c>
      <c r="H280" s="12">
        <f>G280*Input!L280/100</f>
        <v>4.6438699102741027E-3</v>
      </c>
      <c r="I280" s="9">
        <v>0.3</v>
      </c>
      <c r="J280" s="21">
        <f>(((C280*$G$4*0.000000001*Input!G280*(234/233))-(I280*0.000000000000001))/Input!F280)*1000000000000</f>
        <v>4.1909305487569481</v>
      </c>
      <c r="K280" s="9">
        <f>J280*Input!P280/100</f>
        <v>1.4174041951583028E-2</v>
      </c>
      <c r="L280" s="14">
        <f t="shared" ref="L280:L283" si="910">(J280/234)*602200000000*0.0000028263/(365.2425*24*60)</f>
        <v>5.795752313917335E-2</v>
      </c>
      <c r="M280" s="22">
        <f>L280*Input!P280/100</f>
        <v>1.960166972053846E-4</v>
      </c>
      <c r="N280" s="9">
        <v>5.0000000000000001E-3</v>
      </c>
      <c r="O280" s="21">
        <f>(((G280*$D$4*0.000000001*Input!G280*(238/236))-(N280*0.000000001))/Input!F280)*1000000</f>
        <v>8.7277141316056461E-2</v>
      </c>
      <c r="P280" s="9">
        <f>O280*Input!N280/100</f>
        <v>1.0113637508647077E-5</v>
      </c>
      <c r="Q280" s="23">
        <f t="shared" ref="Q280:Q283" si="911">(O280/238.05)*602200000000000000*0.00000000015512/(365.2425*24*60)</f>
        <v>6.5117403553557537E-2</v>
      </c>
      <c r="R280" s="24">
        <f>Q280*Input!N280/100</f>
        <v>7.5457766502694721E-6</v>
      </c>
      <c r="S280" s="65">
        <f>Input!S280*$G$6/0.000000000155125</f>
        <v>0.88530705521406694</v>
      </c>
      <c r="T280" s="9">
        <f>S280*Input!T280/100</f>
        <v>1.2234388260778134E-3</v>
      </c>
      <c r="U280" s="9">
        <f>S280*1/((U279+U281)/2)</f>
        <v>0.89278418672149706</v>
      </c>
      <c r="V280" s="9">
        <f>U280*Input!T280/100</f>
        <v>1.233771752874232E-3</v>
      </c>
      <c r="W280" s="3">
        <v>3.0000000000000001E-3</v>
      </c>
      <c r="X280" s="21">
        <f>((($L$4*0.000000001*Input!G280/Input!W280*(232/229))-(W280*0.000000001))/Input!F280)*1000000000</f>
        <v>1.5123698908594316</v>
      </c>
      <c r="Y280" s="21">
        <f>X280*Input!X280/100</f>
        <v>2.5839696282726086E-3</v>
      </c>
      <c r="Z280" s="21">
        <f t="shared" ref="Z280:Z283" si="912">(X280/232)*6.022E+23*0.000000001*0.000000000049475/(365.2425*24*60)</f>
        <v>3.692774540062833E-4</v>
      </c>
      <c r="AA280" s="21">
        <f>Z280*Input!X280/100</f>
        <v>6.309314482688021E-7</v>
      </c>
      <c r="AB280" s="14">
        <v>0.05</v>
      </c>
      <c r="AC280" s="14">
        <v>0.9</v>
      </c>
      <c r="AD280" s="21">
        <f>(((Input!G280*$L$4*0.000000001*Input!U280*(230/229))-((AB280*0.000000000000001)+(Input!G280*AC280*0.000000000000001)))/Input!F280)*1000000000000</f>
        <v>1.3276684292826281E-2</v>
      </c>
      <c r="AE280" s="21">
        <f>AD280*Input!V280/100</f>
        <v>6.1907939650646842E-4</v>
      </c>
      <c r="AF280" s="191">
        <f t="shared" ref="AF280:AF283" si="913">(AD280/230)*602200000000*$D$6/(365.2425*24*60)</f>
        <v>6.0526443644049464E-4</v>
      </c>
      <c r="AG280" s="21">
        <f>AF280*Input!V280/100</f>
        <v>2.8222915735133689E-5</v>
      </c>
      <c r="AH280" s="9">
        <f t="shared" ref="AH280:AH283" si="914">AF280/Z280</f>
        <v>1.6390506105206086</v>
      </c>
      <c r="AI280" s="3">
        <f t="shared" ref="AI280:AI283" si="915">AH280*SQRT((AG280/AF280)^2+(AA280/Z280)^2)</f>
        <v>7.6478688475048601E-2</v>
      </c>
      <c r="AJ280" s="22">
        <f t="shared" ref="AJ280:AJ283" si="916">(U280-1)*1000</f>
        <v>-107.21581327850294</v>
      </c>
      <c r="AK280" s="3">
        <f t="shared" ref="AK280:AK283" si="917">V280*1000</f>
        <v>1.233771752874232</v>
      </c>
      <c r="AL280" s="3">
        <f t="shared" ref="AL280:AL283" si="918">AF280/Q280</f>
        <v>9.294971903212922E-3</v>
      </c>
      <c r="AM280" s="3">
        <f t="shared" ref="AM280:AM283" si="919">AL280*SQRT((R280/Q280)^2+(AG280/AF280)^2)</f>
        <v>4.3341720255703025E-4</v>
      </c>
      <c r="AN280" s="9">
        <f>AL280*1/((AN279+AN281)/2)</f>
        <v>9.2950977617710078E-3</v>
      </c>
      <c r="AO280" s="21">
        <f t="shared" ref="AO280:AO283" si="920">AN280*SQRT((R280/Q280)^2+(AG280/AF280)^2)</f>
        <v>4.3342307124224323E-4</v>
      </c>
      <c r="AP280" s="58">
        <f t="shared" ref="AP280:AP283" si="921">ThU_Alter_Kombi(AN280,U280)</f>
        <v>1.1431</v>
      </c>
      <c r="AQ280" s="58">
        <f t="shared" ref="AQ280:AQ283" si="922">Montealter(AN280,AO280,U280,V280)</f>
        <v>5.3800000000000001E-2</v>
      </c>
      <c r="AR280" s="58">
        <f t="shared" ref="AR280:AR283" si="923">(AQ280/AP280)*100</f>
        <v>4.7064998687778843</v>
      </c>
      <c r="AS280" s="67">
        <f t="shared" ref="AS280:AS283" si="924">Z280/Q280</f>
        <v>5.6709486842877769E-3</v>
      </c>
      <c r="AT280" s="67">
        <f t="shared" ref="AT280:AT283" si="925">AS280*SQRT((Y280/X280)^2+(P280/O280)^2)</f>
        <v>9.7113963639184822E-6</v>
      </c>
      <c r="AU280" s="58">
        <v>0.75</v>
      </c>
      <c r="AV280" s="58">
        <f t="shared" ref="AV280:AV283" si="926">AU280/2</f>
        <v>0.375</v>
      </c>
      <c r="AW280" s="58">
        <f t="shared" ref="AW280:AW283" si="927">marincorr_age(AN280,U280,AS280,AU280)</f>
        <v>0.62150000000000005</v>
      </c>
      <c r="AX280" s="57">
        <f t="shared" ref="AX280:AX283" si="928">marincorr_age_error(AN280, AO280, U280, V280, AS280, AT280, AU280, AV280)</f>
        <v>0.27014007359999997</v>
      </c>
      <c r="AY280" s="47">
        <f t="shared" ref="AY280:AY283" si="929">SQRT(((AU280*EXP(-0.0000091577*AW280*1000))/(0.0000091577*(EXP(-0.0000091577*AW280*1000)+(AJ280/1000)*EXP(-(0.0000091577-0.0000028263)*AW280*1000)-AS280*AU280*EXP(-0.0000091577*AW280*1000))))^2*AT280^2+((AS280*EXP(-0.0000091577*AW280*1000))/(0.0000091577*(EXP(-0.0000091577*AW280*1000)+(AJ280/1000)*EXP(-(0.0000091577-0.0000028263)*AW280*1000)-AS280*AU280*EXP(-0.0000091577*AW280*1000))))^2*AV280^2+((0.0000091577/(0.0000091577-0.0000028263))*(EXP(-(0.0000091577-0.0000028263)*AW280*1000)-1)/(0.0000091577*(EXP(-0.0000091577*AW280*1000)+(AJ280/1000)*EXP(-(0.0000091577-0.0000028263)*AW280*1000)-AS280*AU280*EXP(-0.0000091577*AW280*1000))))^2*T280^2+(1/(0.0000091577*(EXP(-0.0000091577*AW280*1000)+(AJ280/1000)*EXP(-(0.0000091577-0.0000028263)*AW280*1000)-AS280*AU280*EXP(-0.0000091577*AW280*1000))))^2*AO280^2)/1000</f>
        <v>0.26684655932573681</v>
      </c>
      <c r="AZ280" s="9" t="str">
        <f>Input!B280</f>
        <v>KMS-6_7,5</v>
      </c>
      <c r="BA280" s="48">
        <f>Input!E280</f>
        <v>7.5</v>
      </c>
      <c r="BB280" s="58">
        <f t="shared" ref="BB280:BB283" si="930">((U280-1)*EXP(0.0000028263*AW280*1000))*1000</f>
        <v>-107.40430822899314</v>
      </c>
      <c r="BC280" s="22">
        <f t="shared" ref="BC280:BC283" si="931">SQRT((EXP(0.0000028263*AW280*1000)*V280)^2+((U280-1)*0.0000028263*EXP(0.0000028263*AW280*1000)*AY280*1000)^2)*1000</f>
        <v>1.2385924446769256</v>
      </c>
      <c r="BD280" s="9">
        <f t="shared" ref="BD280:BD283" si="932">AW280*1000-58</f>
        <v>563.5</v>
      </c>
      <c r="BE280" s="49">
        <f t="shared" ref="BE280:BE283" si="933">AY280/2*1000</f>
        <v>133.4232796628684</v>
      </c>
      <c r="BF280" s="89">
        <f t="shared" ref="BF280:BF283" si="934">AY280/AW280*100</f>
        <v>42.935890478799159</v>
      </c>
      <c r="BG280" s="85"/>
      <c r="BH280" s="85"/>
      <c r="BI280" s="85"/>
      <c r="BJ280" s="85"/>
      <c r="BK280" s="85"/>
      <c r="BL280" s="85"/>
      <c r="BM280" s="90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</row>
    <row r="281" spans="1:109" s="165" customFormat="1" ht="15" customHeight="1" x14ac:dyDescent="0.2">
      <c r="A281" s="148">
        <f>Input!A281</f>
        <v>10815</v>
      </c>
      <c r="B281" s="148" t="str">
        <f>Input!B281</f>
        <v>Hu1-13</v>
      </c>
      <c r="C281" s="148">
        <f>Input!O281</f>
        <v>2.1611712966241901</v>
      </c>
      <c r="D281" s="148">
        <f>C281*Input!P281/100</f>
        <v>0.11866767375187653</v>
      </c>
      <c r="E281" s="149">
        <f>Input!M281</f>
        <v>2.7324189231334719</v>
      </c>
      <c r="F281" s="150">
        <f>E281*Input!N281/100</f>
        <v>1.9224376478874157E-3</v>
      </c>
      <c r="G281" s="151">
        <f t="shared" si="909"/>
        <v>376.74592112164311</v>
      </c>
      <c r="H281" s="150">
        <f>G281*Input!L281/100</f>
        <v>0.11123120391258449</v>
      </c>
      <c r="I281" s="148">
        <v>0</v>
      </c>
      <c r="J281" s="152">
        <f>(((C281*$G$4*0.000000001*Input!G281*(234/233))-(I281*0.000000000000001))/Input!F281)*1000000000000</f>
        <v>780.26015099989775</v>
      </c>
      <c r="K281" s="148">
        <f>J281*Input!P281/100</f>
        <v>42.843275396576175</v>
      </c>
      <c r="L281" s="153">
        <f t="shared" si="910"/>
        <v>10.790430724165669</v>
      </c>
      <c r="M281" s="154">
        <f>L281*Input!P281/100</f>
        <v>0.59249135633887728</v>
      </c>
      <c r="N281" s="148">
        <v>0</v>
      </c>
      <c r="O281" s="152">
        <f>(((G281*$D$4*0.000000001*Input!G281*(238/236))-(N281*0.000000001))/Input!F281)*1000000</f>
        <v>13.70174405723416</v>
      </c>
      <c r="P281" s="148">
        <f>O281*Input!N281/100</f>
        <v>9.6400842470881747E-3</v>
      </c>
      <c r="Q281" s="155">
        <f t="shared" si="911"/>
        <v>10.222860003302291</v>
      </c>
      <c r="R281" s="156">
        <f>Q281*Input!N281/100</f>
        <v>7.1924589502159594E-3</v>
      </c>
      <c r="S281" s="154">
        <f>Input!S281*$G$6/0.000000000155125</f>
        <v>0.98601408140104452</v>
      </c>
      <c r="T281" s="148">
        <f>S281*Input!T281/100</f>
        <v>1.7703927916500604E-3</v>
      </c>
      <c r="U281" s="154">
        <f>S281</f>
        <v>0.98601408140104452</v>
      </c>
      <c r="V281" s="148">
        <f>U281*Input!T281/100</f>
        <v>1.7703927916500604E-3</v>
      </c>
      <c r="W281" s="157">
        <v>0</v>
      </c>
      <c r="X281" s="152">
        <f>((($L$4*0.000000001*Input!G281/Input!W281*(232/229))-(W281*0.000000001))/Input!F281)*1000000000</f>
        <v>0.92112134555437575</v>
      </c>
      <c r="Y281" s="152">
        <f>X281*Input!X281/100</f>
        <v>3.035015495510672E-2</v>
      </c>
      <c r="Z281" s="152">
        <f t="shared" si="912"/>
        <v>2.249114765990652E-4</v>
      </c>
      <c r="AA281" s="152">
        <f>Z281*Input!X281/100</f>
        <v>7.4106394330219416E-6</v>
      </c>
      <c r="AB281" s="153">
        <v>0</v>
      </c>
      <c r="AC281" s="153">
        <v>0.9</v>
      </c>
      <c r="AD281" s="152">
        <f>(((Input!G281*$L$4*0.000000001*Input!U281*(230/229))-((AB281*0.000000000000001)+(Input!G281*AC281*0.000000000000001)))/Input!F281)*1000000000000</f>
        <v>223.62237132106299</v>
      </c>
      <c r="AE281" s="152">
        <f>AD281*Input!V281/100</f>
        <v>1.5281230737764457</v>
      </c>
      <c r="AF281" s="152">
        <f t="shared" si="913"/>
        <v>10.194613773128843</v>
      </c>
      <c r="AG281" s="152">
        <f>AF281*Input!V281/100</f>
        <v>6.9664874953814543E-2</v>
      </c>
      <c r="AH281" s="148">
        <f t="shared" si="914"/>
        <v>45327.227971127977</v>
      </c>
      <c r="AI281" s="157">
        <f t="shared" si="915"/>
        <v>1525.2746492560395</v>
      </c>
      <c r="AJ281" s="154">
        <f t="shared" si="916"/>
        <v>-13.985918598955482</v>
      </c>
      <c r="AK281" s="157">
        <f t="shared" si="917"/>
        <v>1.7703927916500604</v>
      </c>
      <c r="AL281" s="157">
        <f t="shared" si="918"/>
        <v>0.99723695422178105</v>
      </c>
      <c r="AM281" s="157">
        <f t="shared" si="919"/>
        <v>6.8506406850742975E-3</v>
      </c>
      <c r="AN281" s="148">
        <f>AF281/Q281</f>
        <v>0.99723695422178105</v>
      </c>
      <c r="AO281" s="152">
        <f t="shared" si="920"/>
        <v>6.8506406850742975E-3</v>
      </c>
      <c r="AP281" s="148" t="str">
        <f t="shared" si="921"/>
        <v>Out of range</v>
      </c>
      <c r="AQ281" s="148" t="e">
        <f t="shared" si="922"/>
        <v>#VALUE!</v>
      </c>
      <c r="AR281" s="148" t="e">
        <f t="shared" si="923"/>
        <v>#VALUE!</v>
      </c>
      <c r="AS281" s="156">
        <f t="shared" si="924"/>
        <v>2.2000836999275352E-5</v>
      </c>
      <c r="AT281" s="156">
        <f t="shared" si="925"/>
        <v>7.2507387331226636E-7</v>
      </c>
      <c r="AU281" s="148">
        <v>0.75</v>
      </c>
      <c r="AV281" s="148">
        <f t="shared" si="926"/>
        <v>0.375</v>
      </c>
      <c r="AW281" s="148" t="str">
        <f t="shared" si="927"/>
        <v>Out of range</v>
      </c>
      <c r="AX281" s="158">
        <f t="shared" si="928"/>
        <v>0</v>
      </c>
      <c r="AY281" s="158" t="e">
        <f t="shared" si="929"/>
        <v>#VALUE!</v>
      </c>
      <c r="AZ281" s="148" t="str">
        <f>Input!B281</f>
        <v>Hu1-13</v>
      </c>
      <c r="BA281" s="159">
        <f>Input!E281</f>
        <v>0</v>
      </c>
      <c r="BB281" s="148" t="e">
        <f t="shared" si="930"/>
        <v>#VALUE!</v>
      </c>
      <c r="BC281" s="154" t="e">
        <f t="shared" si="931"/>
        <v>#VALUE!</v>
      </c>
      <c r="BD281" s="148" t="e">
        <f t="shared" si="932"/>
        <v>#VALUE!</v>
      </c>
      <c r="BE281" s="160" t="e">
        <f t="shared" si="933"/>
        <v>#VALUE!</v>
      </c>
      <c r="BF281" s="161" t="e">
        <f t="shared" si="934"/>
        <v>#VALUE!</v>
      </c>
      <c r="BG281" s="162"/>
      <c r="BH281" s="162"/>
      <c r="BI281" s="162"/>
      <c r="BJ281" s="162"/>
      <c r="BK281" s="162"/>
      <c r="BL281" s="162"/>
      <c r="BM281" s="166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2"/>
      <c r="DC281" s="162"/>
      <c r="DD281" s="162"/>
      <c r="DE281" s="162"/>
    </row>
    <row r="282" spans="1:109" ht="15" customHeight="1" x14ac:dyDescent="0.2">
      <c r="A282" s="9">
        <f>Input!A282</f>
        <v>10856</v>
      </c>
      <c r="B282" s="9" t="str">
        <f>Input!B282</f>
        <v>KMS-8_133</v>
      </c>
      <c r="C282" s="9">
        <f>Input!O282</f>
        <v>0.25187054588012042</v>
      </c>
      <c r="D282" s="9">
        <f>C282*Input!P282/100</f>
        <v>1.3693157673276646E-3</v>
      </c>
      <c r="E282" s="11">
        <f>Input!M282</f>
        <v>0.40196848003568281</v>
      </c>
      <c r="F282" s="12">
        <f>E282*Input!N282/100</f>
        <v>5.3060801760636293E-5</v>
      </c>
      <c r="G282" s="13">
        <f t="shared" si="909"/>
        <v>55.423414027319943</v>
      </c>
      <c r="H282" s="12">
        <f>G282*Input!L282/100</f>
        <v>9.1197037724774759E-3</v>
      </c>
      <c r="I282" s="9">
        <v>0.3</v>
      </c>
      <c r="J282" s="21">
        <f>(((C282*$G$4*0.000000001*Input!G282*(234/233))-(I282*0.000000000000001))/Input!F282)*1000000000000</f>
        <v>5.2653137266513319</v>
      </c>
      <c r="K282" s="9">
        <f>J282*Input!P282/100</f>
        <v>2.8625328462431831E-2</v>
      </c>
      <c r="L282" s="14">
        <f t="shared" si="910"/>
        <v>7.2815461529877903E-2</v>
      </c>
      <c r="M282" s="22">
        <f>L282*Input!P282/100</f>
        <v>3.9586748513881101E-4</v>
      </c>
      <c r="N282" s="9">
        <v>5.0000000000000001E-3</v>
      </c>
      <c r="O282" s="21">
        <f>(((G282*$D$4*0.000000001*Input!G282*(238/236))-(N282*0.000000001))/Input!F282)*1000000</f>
        <v>0.11672143651431979</v>
      </c>
      <c r="P282" s="9">
        <f>O282*Input!N282/100</f>
        <v>1.5407509075222098E-5</v>
      </c>
      <c r="Q282" s="23">
        <f t="shared" si="911"/>
        <v>8.7085768051566773E-2</v>
      </c>
      <c r="R282" s="24">
        <f>Q282*Input!N282/100</f>
        <v>1.1495529884200732E-5</v>
      </c>
      <c r="S282" s="65">
        <f>Input!S282*$G$6/0.000000000155125</f>
        <v>0.83192566435242099</v>
      </c>
      <c r="T282" s="9">
        <f>S282*Input!T282/100</f>
        <v>1.1504401491336145E-3</v>
      </c>
      <c r="U282" s="9">
        <f>S282*1/((U281+U283)/2)</f>
        <v>0.84372594676368451</v>
      </c>
      <c r="V282" s="9">
        <f>U282*Input!T282/100</f>
        <v>1.1667583362490463E-3</v>
      </c>
      <c r="W282" s="3">
        <v>3.0000000000000001E-3</v>
      </c>
      <c r="X282" s="21">
        <f>((($L$4*0.000000001*Input!G282/Input!W282*(232/229))-(W282*0.000000001))/Input!F282)*1000000000</f>
        <v>7.7657969930921453</v>
      </c>
      <c r="Y282" s="21">
        <f>X282*Input!X282/100</f>
        <v>1.411958925523206E-2</v>
      </c>
      <c r="Z282" s="21">
        <f t="shared" si="912"/>
        <v>1.8961854234674537E-3</v>
      </c>
      <c r="AA282" s="21">
        <f>Z282*Input!X282/100</f>
        <v>3.4475996932361518E-6</v>
      </c>
      <c r="AB282" s="14">
        <v>0.05</v>
      </c>
      <c r="AC282" s="14">
        <v>0.9</v>
      </c>
      <c r="AD282" s="21">
        <f>(((Input!G282*$L$4*0.000000001*Input!U282*(230/229))-((AB282*0.000000000000001)+(Input!G282*AC282*0.000000000000001)))/Input!F282)*1000000000000</f>
        <v>0.11165947812749395</v>
      </c>
      <c r="AE282" s="21">
        <f>AD282*Input!V282/100</f>
        <v>1.6373897150545038E-3</v>
      </c>
      <c r="AF282" s="191">
        <f t="shared" si="913"/>
        <v>5.0903907641002199E-3</v>
      </c>
      <c r="AG282" s="21">
        <f>AF282*Input!V282/100</f>
        <v>7.4646179818512148E-5</v>
      </c>
      <c r="AH282" s="9">
        <f t="shared" si="914"/>
        <v>2.6845427145999743</v>
      </c>
      <c r="AI282" s="3">
        <f t="shared" si="915"/>
        <v>3.9667934930880243E-2</v>
      </c>
      <c r="AJ282" s="22">
        <f t="shared" si="916"/>
        <v>-156.2740532363155</v>
      </c>
      <c r="AK282" s="3">
        <f t="shared" si="917"/>
        <v>1.1667583362490463</v>
      </c>
      <c r="AL282" s="3">
        <f t="shared" si="918"/>
        <v>5.845261376217073E-2</v>
      </c>
      <c r="AM282" s="3">
        <f t="shared" si="919"/>
        <v>8.5719177485795676E-4</v>
      </c>
      <c r="AN282" s="9">
        <f>AL282*1/((AN281+AN283)/2)</f>
        <v>5.8614568498201812E-2</v>
      </c>
      <c r="AO282" s="21">
        <f t="shared" si="920"/>
        <v>8.5956679726824597E-4</v>
      </c>
      <c r="AP282" s="58">
        <f t="shared" si="921"/>
        <v>7.8792</v>
      </c>
      <c r="AQ282" s="58">
        <f t="shared" si="922"/>
        <v>0.121</v>
      </c>
      <c r="AR282" s="58">
        <f t="shared" si="923"/>
        <v>1.5356889024266422</v>
      </c>
      <c r="AS282" s="67">
        <f t="shared" si="924"/>
        <v>2.1773769306882046E-2</v>
      </c>
      <c r="AT282" s="67">
        <f t="shared" si="925"/>
        <v>3.9692752872285448E-5</v>
      </c>
      <c r="AU282" s="58">
        <v>0.75</v>
      </c>
      <c r="AV282" s="58">
        <f t="shared" si="926"/>
        <v>0.375</v>
      </c>
      <c r="AW282" s="58">
        <f t="shared" si="927"/>
        <v>5.7371999999999996</v>
      </c>
      <c r="AX282" s="57">
        <f t="shared" si="928"/>
        <v>1.1068026926000001</v>
      </c>
      <c r="AY282" s="47">
        <f t="shared" si="929"/>
        <v>1.0876282890802877</v>
      </c>
      <c r="AZ282" s="9" t="str">
        <f>Input!B282</f>
        <v>KMS-8_133</v>
      </c>
      <c r="BA282" s="48">
        <f>Input!E282</f>
        <v>133</v>
      </c>
      <c r="BB282" s="58">
        <f t="shared" si="930"/>
        <v>-158.82870045733694</v>
      </c>
      <c r="BC282" s="22">
        <f t="shared" si="931"/>
        <v>1.2824073870206723</v>
      </c>
      <c r="BD282" s="9">
        <f t="shared" si="932"/>
        <v>5679.2</v>
      </c>
      <c r="BE282" s="49">
        <f t="shared" si="933"/>
        <v>543.81414454014384</v>
      </c>
      <c r="BF282" s="89">
        <f t="shared" si="934"/>
        <v>18.957475581821932</v>
      </c>
      <c r="BG282" s="85"/>
      <c r="BH282" s="85"/>
      <c r="BI282" s="85"/>
      <c r="BJ282" s="85"/>
      <c r="BK282" s="85"/>
      <c r="BL282" s="85"/>
      <c r="BM282" s="90"/>
      <c r="BN282" s="85"/>
      <c r="BO282" s="85"/>
      <c r="BP282" s="85"/>
      <c r="BQ282" s="85"/>
      <c r="BR282" s="85"/>
      <c r="BS282" s="85"/>
      <c r="BT282" s="85"/>
      <c r="BU282" s="85"/>
      <c r="BV282" s="85"/>
      <c r="BW282" s="85"/>
      <c r="BX282" s="85"/>
      <c r="BY282" s="85"/>
      <c r="BZ282" s="85"/>
      <c r="CA282" s="85"/>
      <c r="CB282" s="85"/>
      <c r="CC282" s="85"/>
      <c r="CD282" s="85"/>
      <c r="CE282" s="85"/>
      <c r="CF282" s="85"/>
      <c r="CG282" s="85"/>
      <c r="CH282" s="85"/>
      <c r="CI282" s="85"/>
      <c r="CJ282" s="85"/>
      <c r="CK282" s="85"/>
      <c r="CL282" s="85"/>
      <c r="CM282" s="85"/>
      <c r="CN282" s="85"/>
      <c r="CO282" s="85"/>
      <c r="CP282" s="85"/>
      <c r="CQ282" s="85"/>
      <c r="CR282" s="85"/>
      <c r="CS282" s="85"/>
      <c r="CT282" s="85"/>
      <c r="CU282" s="85"/>
      <c r="CV282" s="85"/>
      <c r="CW282" s="85"/>
      <c r="CX282" s="85"/>
      <c r="CY282" s="85"/>
      <c r="CZ282" s="85"/>
      <c r="DA282" s="85"/>
      <c r="DB282" s="85"/>
      <c r="DC282" s="85"/>
      <c r="DD282" s="85"/>
      <c r="DE282" s="85"/>
    </row>
    <row r="283" spans="1:109" s="165" customFormat="1" ht="15" customHeight="1" x14ac:dyDescent="0.2">
      <c r="A283" s="148">
        <f>Input!A283</f>
        <v>10815</v>
      </c>
      <c r="B283" s="148" t="str">
        <f>Input!B283</f>
        <v>Hu1-13</v>
      </c>
      <c r="C283" s="148">
        <f>Input!O283</f>
        <v>2.1611712966241901</v>
      </c>
      <c r="D283" s="148">
        <f>C283*Input!P283/100</f>
        <v>0.11866767375187653</v>
      </c>
      <c r="E283" s="149">
        <f>Input!M283</f>
        <v>2.7324189231334719</v>
      </c>
      <c r="F283" s="150">
        <f>E283*Input!N283/100</f>
        <v>1.9224376478874157E-3</v>
      </c>
      <c r="G283" s="151">
        <f t="shared" si="909"/>
        <v>376.74592112164311</v>
      </c>
      <c r="H283" s="150">
        <f>G283*Input!L283/100</f>
        <v>0.11123120391258449</v>
      </c>
      <c r="I283" s="148">
        <v>0</v>
      </c>
      <c r="J283" s="152">
        <f>(((C283*$G$4*0.000000001*Input!G283*(234/233))-(I283*0.000000000000001))/Input!F283)*1000000000000</f>
        <v>780.26015099989775</v>
      </c>
      <c r="K283" s="148">
        <f>J283*Input!P283/100</f>
        <v>42.843275396576175</v>
      </c>
      <c r="L283" s="153">
        <f t="shared" si="910"/>
        <v>10.790430724165669</v>
      </c>
      <c r="M283" s="154">
        <f>L283*Input!P283/100</f>
        <v>0.59249135633887728</v>
      </c>
      <c r="N283" s="148">
        <v>0</v>
      </c>
      <c r="O283" s="152">
        <f>(((G283*$D$4*0.000000001*Input!G283*(238/236))-(N283*0.000000001))/Input!F283)*1000000</f>
        <v>13.70174405723416</v>
      </c>
      <c r="P283" s="148">
        <f>O283*Input!N283/100</f>
        <v>9.6400842470881747E-3</v>
      </c>
      <c r="Q283" s="155">
        <f t="shared" si="911"/>
        <v>10.222860003302291</v>
      </c>
      <c r="R283" s="156">
        <f>Q283*Input!N283/100</f>
        <v>7.1924589502159594E-3</v>
      </c>
      <c r="S283" s="154">
        <f>Input!S283*$G$6/0.000000000155125</f>
        <v>0.98601408140104452</v>
      </c>
      <c r="T283" s="148">
        <f>S283*Input!T283/100</f>
        <v>1.7703927916500604E-3</v>
      </c>
      <c r="U283" s="154">
        <f>S283</f>
        <v>0.98601408140104452</v>
      </c>
      <c r="V283" s="148">
        <f>U283*Input!T283/100</f>
        <v>1.7703927916500604E-3</v>
      </c>
      <c r="W283" s="157">
        <v>0</v>
      </c>
      <c r="X283" s="152">
        <f>((($L$4*0.000000001*Input!G283/Input!W283*(232/229))-(W283*0.000000001))/Input!F283)*1000000000</f>
        <v>0.92112134555437575</v>
      </c>
      <c r="Y283" s="152">
        <f>X283*Input!X283/100</f>
        <v>3.035015495510672E-2</v>
      </c>
      <c r="Z283" s="152">
        <f t="shared" si="912"/>
        <v>2.249114765990652E-4</v>
      </c>
      <c r="AA283" s="152">
        <f>Z283*Input!X283/100</f>
        <v>7.4106394330219416E-6</v>
      </c>
      <c r="AB283" s="153">
        <v>0</v>
      </c>
      <c r="AC283" s="153">
        <v>0.9</v>
      </c>
      <c r="AD283" s="152">
        <f>(((Input!G283*$L$4*0.000000001*Input!U283*(230/229))-((AB283*0.000000000000001)+(Input!G283*AC283*0.000000000000001)))/Input!F283)*1000000000000</f>
        <v>223.62237132106299</v>
      </c>
      <c r="AE283" s="152">
        <f>AD283*Input!V283/100</f>
        <v>1.5281230737764457</v>
      </c>
      <c r="AF283" s="152">
        <f t="shared" si="913"/>
        <v>10.194613773128843</v>
      </c>
      <c r="AG283" s="152">
        <f>AF283*Input!V283/100</f>
        <v>6.9664874953814543E-2</v>
      </c>
      <c r="AH283" s="148">
        <f t="shared" si="914"/>
        <v>45327.227971127977</v>
      </c>
      <c r="AI283" s="157">
        <f t="shared" si="915"/>
        <v>1525.2746492560395</v>
      </c>
      <c r="AJ283" s="154">
        <f t="shared" si="916"/>
        <v>-13.985918598955482</v>
      </c>
      <c r="AK283" s="157">
        <f t="shared" si="917"/>
        <v>1.7703927916500604</v>
      </c>
      <c r="AL283" s="157">
        <f t="shared" si="918"/>
        <v>0.99723695422178105</v>
      </c>
      <c r="AM283" s="157">
        <f t="shared" si="919"/>
        <v>6.8506406850742975E-3</v>
      </c>
      <c r="AN283" s="148">
        <f>AF283/Q283</f>
        <v>0.99723695422178105</v>
      </c>
      <c r="AO283" s="152">
        <f t="shared" si="920"/>
        <v>6.8506406850742975E-3</v>
      </c>
      <c r="AP283" s="148" t="str">
        <f t="shared" si="921"/>
        <v>Out of range</v>
      </c>
      <c r="AQ283" s="148" t="e">
        <f t="shared" si="922"/>
        <v>#VALUE!</v>
      </c>
      <c r="AR283" s="148" t="e">
        <f t="shared" si="923"/>
        <v>#VALUE!</v>
      </c>
      <c r="AS283" s="156">
        <f t="shared" si="924"/>
        <v>2.2000836999275352E-5</v>
      </c>
      <c r="AT283" s="156">
        <f t="shared" si="925"/>
        <v>7.2507387331226636E-7</v>
      </c>
      <c r="AU283" s="148">
        <v>0.75</v>
      </c>
      <c r="AV283" s="148">
        <f t="shared" si="926"/>
        <v>0.375</v>
      </c>
      <c r="AW283" s="148" t="str">
        <f t="shared" si="927"/>
        <v>Out of range</v>
      </c>
      <c r="AX283" s="158">
        <f t="shared" si="928"/>
        <v>90.455864368500002</v>
      </c>
      <c r="AY283" s="158" t="e">
        <f t="shared" si="929"/>
        <v>#VALUE!</v>
      </c>
      <c r="AZ283" s="148" t="str">
        <f>Input!B283</f>
        <v>Hu1-13</v>
      </c>
      <c r="BA283" s="159">
        <f>Input!E283</f>
        <v>0</v>
      </c>
      <c r="BB283" s="148" t="e">
        <f t="shared" si="930"/>
        <v>#VALUE!</v>
      </c>
      <c r="BC283" s="154" t="e">
        <f t="shared" si="931"/>
        <v>#VALUE!</v>
      </c>
      <c r="BD283" s="148" t="e">
        <f t="shared" si="932"/>
        <v>#VALUE!</v>
      </c>
      <c r="BE283" s="160" t="e">
        <f t="shared" si="933"/>
        <v>#VALUE!</v>
      </c>
      <c r="BF283" s="161" t="e">
        <f t="shared" si="934"/>
        <v>#VALUE!</v>
      </c>
      <c r="BG283" s="162"/>
      <c r="BH283" s="162"/>
      <c r="BI283" s="162"/>
      <c r="BJ283" s="162"/>
      <c r="BK283" s="162"/>
      <c r="BL283" s="162"/>
      <c r="BM283" s="166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2"/>
      <c r="DC283" s="162"/>
      <c r="DD283" s="162"/>
      <c r="DE283" s="162"/>
    </row>
    <row r="284" spans="1:109" s="76" customFormat="1" ht="15" customHeight="1" x14ac:dyDescent="0.2">
      <c r="A284" s="58"/>
      <c r="B284" s="58"/>
      <c r="C284" s="58"/>
      <c r="D284" s="58"/>
      <c r="E284" s="60"/>
      <c r="F284" s="61"/>
      <c r="G284" s="59"/>
      <c r="H284" s="61"/>
      <c r="I284" s="58"/>
      <c r="J284" s="63"/>
      <c r="K284" s="58"/>
      <c r="L284" s="64"/>
      <c r="M284" s="65"/>
      <c r="N284" s="58"/>
      <c r="O284" s="63"/>
      <c r="P284" s="58"/>
      <c r="Q284" s="66"/>
      <c r="R284" s="67"/>
      <c r="S284" s="65"/>
      <c r="T284" s="58"/>
      <c r="U284" s="58"/>
      <c r="V284" s="58"/>
      <c r="W284" s="68"/>
      <c r="X284" s="63"/>
      <c r="Y284" s="63"/>
      <c r="Z284" s="63"/>
      <c r="AA284" s="63"/>
      <c r="AB284" s="64"/>
      <c r="AC284" s="64"/>
      <c r="AD284" s="63"/>
      <c r="AE284" s="63"/>
      <c r="AF284" s="63"/>
      <c r="AG284" s="63"/>
      <c r="AH284" s="58"/>
      <c r="AI284" s="68"/>
      <c r="AJ284" s="65"/>
      <c r="AK284" s="68"/>
      <c r="AL284" s="68"/>
      <c r="AM284" s="68"/>
      <c r="AN284" s="58"/>
      <c r="AO284" s="63"/>
      <c r="AP284" s="58"/>
      <c r="AQ284" s="58"/>
      <c r="AR284" s="58"/>
      <c r="AS284" s="67"/>
      <c r="AT284" s="67"/>
      <c r="AU284" s="58"/>
      <c r="AV284" s="58"/>
      <c r="AW284" s="58"/>
      <c r="AX284" s="57"/>
      <c r="AY284" s="57"/>
      <c r="AZ284" s="58"/>
      <c r="BA284" s="69"/>
      <c r="BB284" s="58"/>
      <c r="BC284" s="65"/>
      <c r="BD284" s="58"/>
      <c r="BE284" s="62"/>
      <c r="BF284" s="74"/>
      <c r="BG284" s="75"/>
      <c r="BH284" s="75"/>
      <c r="BI284" s="75"/>
      <c r="BJ284" s="75"/>
      <c r="BK284" s="75"/>
      <c r="BL284" s="75"/>
      <c r="BM284" s="103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</row>
    <row r="285" spans="1:109" s="165" customFormat="1" ht="15" customHeight="1" x14ac:dyDescent="0.2">
      <c r="A285" s="148">
        <f>Input!A285</f>
        <v>10815</v>
      </c>
      <c r="B285" s="148" t="str">
        <f>Input!B285</f>
        <v>Hu1-13</v>
      </c>
      <c r="C285" s="148">
        <f>Input!O285</f>
        <v>2.2438969073165036</v>
      </c>
      <c r="D285" s="148">
        <f>C285*Input!P285/100</f>
        <v>0.1157232189738012</v>
      </c>
      <c r="E285" s="149">
        <f>Input!M285</f>
        <v>2.7300922477623359</v>
      </c>
      <c r="F285" s="150">
        <f>E285*Input!N285/100</f>
        <v>1.4597522145811366E-3</v>
      </c>
      <c r="G285" s="151">
        <f t="shared" ref="G285:G295" si="935">E285*137.88</f>
        <v>376.42511912147086</v>
      </c>
      <c r="H285" s="150">
        <f>G285*Input!L285/100</f>
        <v>6.7392466815617627E-2</v>
      </c>
      <c r="I285" s="148">
        <v>0</v>
      </c>
      <c r="J285" s="152">
        <f>(((C285*$G$4*0.000000001*Input!G285*(234/233))-(I285*0.000000000000001))/Input!F285)*1000000000000</f>
        <v>810.1270558543016</v>
      </c>
      <c r="K285" s="148">
        <f>J285*Input!P285/100</f>
        <v>41.780221887887571</v>
      </c>
      <c r="L285" s="153">
        <f t="shared" ref="L285:L295" si="936">(J285/234)*602200000000*0.0000028263/(365.2425*24*60)</f>
        <v>11.203468308314619</v>
      </c>
      <c r="M285" s="154">
        <f>L285*Input!P285/100</f>
        <v>0.57779009903785306</v>
      </c>
      <c r="N285" s="148">
        <v>0</v>
      </c>
      <c r="O285" s="152">
        <f>(((G285*$D$4*0.000000001*Input!G285*(238/236))-(N285*0.000000001))/Input!F285)*1000000</f>
        <v>13.690076918579225</v>
      </c>
      <c r="P285" s="148">
        <f>O285*Input!N285/100</f>
        <v>7.3199431689759571E-3</v>
      </c>
      <c r="Q285" s="155">
        <f t="shared" ref="Q285:Q295" si="937">(O285/238.05)*602200000000000000*0.00000000015512/(365.2425*24*60)</f>
        <v>10.214155160720916</v>
      </c>
      <c r="R285" s="156">
        <f>Q285*Input!N285/100</f>
        <v>5.4614035947534341E-3</v>
      </c>
      <c r="S285" s="154">
        <f>Input!S285*$G$6/0.000000000155125</f>
        <v>0.98812128535287813</v>
      </c>
      <c r="T285" s="148">
        <f>S285*Input!T285/100</f>
        <v>1.2679675327136588E-3</v>
      </c>
      <c r="U285" s="154">
        <f>S285</f>
        <v>0.98812128535287813</v>
      </c>
      <c r="V285" s="148">
        <f>U285*Input!T285/100</f>
        <v>1.2679675327136588E-3</v>
      </c>
      <c r="W285" s="157">
        <v>0</v>
      </c>
      <c r="X285" s="152">
        <f>((($L$4*0.000000001*Input!G285/Input!W285*(232/229))-(W285*0.000000001))/Input!F285)*1000000000</f>
        <v>0.89116475312422538</v>
      </c>
      <c r="Y285" s="152">
        <f>X285*Input!X285/100</f>
        <v>1.7977841577334314E-2</v>
      </c>
      <c r="Z285" s="152">
        <f t="shared" ref="Z285:Z295" si="938">(X285/232)*6.022E+23*0.000000001*0.000000000049475/(365.2425*24*60)</f>
        <v>2.1759693387365857E-4</v>
      </c>
      <c r="AA285" s="152">
        <f>Z285*Input!X285/100</f>
        <v>4.3896745143700892E-6</v>
      </c>
      <c r="AB285" s="153">
        <v>0</v>
      </c>
      <c r="AC285" s="153">
        <v>0.9</v>
      </c>
      <c r="AD285" s="152">
        <f>(((Input!G285*$L$4*0.000000001*Input!U285*(230/229))-((AB285*0.000000000000001)+(Input!G285*AC285*0.000000000000001)))/Input!F285)*1000000000000</f>
        <v>223.97810777229748</v>
      </c>
      <c r="AE285" s="152">
        <f>AD285*Input!V285/100</f>
        <v>1.2029466626034784</v>
      </c>
      <c r="AF285" s="152">
        <f t="shared" ref="AF285:AF295" si="939">(AD285/230)*602200000000*$D$6/(365.2425*24*60)</f>
        <v>10.21083127276421</v>
      </c>
      <c r="AG285" s="152">
        <f>AF285*Input!V285/100</f>
        <v>5.4840562428834651E-2</v>
      </c>
      <c r="AH285" s="148">
        <f t="shared" ref="AH285:AH295" si="940">AF285/Z285</f>
        <v>46925.437279795668</v>
      </c>
      <c r="AI285" s="157">
        <f t="shared" ref="AI285:AI295" si="941">AH285*SQRT((AG285/AF285)^2+(AA285/Z285)^2)</f>
        <v>979.62134675913387</v>
      </c>
      <c r="AJ285" s="154">
        <f t="shared" ref="AJ285:AJ295" si="942">(U285-1)*1000</f>
        <v>-11.878714647121868</v>
      </c>
      <c r="AK285" s="157">
        <f t="shared" ref="AK285:AK295" si="943">V285*1000</f>
        <v>1.2679675327136588</v>
      </c>
      <c r="AL285" s="157">
        <f t="shared" ref="AL285:AL295" si="944">AF285/Q285</f>
        <v>0.9996745802365048</v>
      </c>
      <c r="AM285" s="157">
        <f t="shared" ref="AM285:AM295" si="945">AL285*SQRT((R285/Q285)^2+(AG285/AF285)^2)</f>
        <v>5.3956158652838197E-3</v>
      </c>
      <c r="AN285" s="148">
        <f>AF285/Q285</f>
        <v>0.9996745802365048</v>
      </c>
      <c r="AO285" s="152">
        <f t="shared" ref="AO285:AO295" si="946">AN285*SQRT((R285/Q285)^2+(AG285/AF285)^2)</f>
        <v>5.3956158652838197E-3</v>
      </c>
      <c r="AP285" s="148" t="str">
        <f t="shared" ref="AP285:AP295" si="947">ThU_Alter_Kombi(AN285,U285)</f>
        <v>Out of range</v>
      </c>
      <c r="AQ285" s="148" t="e">
        <f t="shared" ref="AQ285:AQ295" si="948">Montealter(AN285,AO285,U285,V285)</f>
        <v>#VALUE!</v>
      </c>
      <c r="AR285" s="148" t="e">
        <f t="shared" ref="AR285:AR295" si="949">(AQ285/AP285)*100</f>
        <v>#VALUE!</v>
      </c>
      <c r="AS285" s="156">
        <f t="shared" ref="AS285:AS295" si="950">Z285/Q285</f>
        <v>2.1303468612895103E-5</v>
      </c>
      <c r="AT285" s="156">
        <f t="shared" ref="AT285:AT295" si="951">AS285*SQRT((Y285/X285)^2+(P285/O285)^2)</f>
        <v>4.2991476450329336E-7</v>
      </c>
      <c r="AU285" s="148">
        <v>0.75</v>
      </c>
      <c r="AV285" s="148">
        <f t="shared" ref="AV285:AV295" si="952">AU285/2</f>
        <v>0.375</v>
      </c>
      <c r="AW285" s="148" t="str">
        <f t="shared" ref="AW285:AW295" si="953">marincorr_age(AN285,U285,AS285,AU285)</f>
        <v>Out of range</v>
      </c>
      <c r="AX285" s="158">
        <f t="shared" ref="AX285:AX295" si="954">marincorr_age_error(AN285, AO285, U285, V285, AS285, AT285, AU285, AV285)</f>
        <v>49.660249156799999</v>
      </c>
      <c r="AY285" s="158" t="e">
        <f t="shared" ref="AY285:AY295" si="955">SQRT(((AU285*EXP(-0.0000091577*AW285*1000))/(0.0000091577*(EXP(-0.0000091577*AW285*1000)+(AJ285/1000)*EXP(-(0.0000091577-0.0000028263)*AW285*1000)-AS285*AU285*EXP(-0.0000091577*AW285*1000))))^2*AT285^2+((AS285*EXP(-0.0000091577*AW285*1000))/(0.0000091577*(EXP(-0.0000091577*AW285*1000)+(AJ285/1000)*EXP(-(0.0000091577-0.0000028263)*AW285*1000)-AS285*AU285*EXP(-0.0000091577*AW285*1000))))^2*AV285^2+((0.0000091577/(0.0000091577-0.0000028263))*(EXP(-(0.0000091577-0.0000028263)*AW285*1000)-1)/(0.0000091577*(EXP(-0.0000091577*AW285*1000)+(AJ285/1000)*EXP(-(0.0000091577-0.0000028263)*AW285*1000)-AS285*AU285*EXP(-0.0000091577*AW285*1000))))^2*T285^2+(1/(0.0000091577*(EXP(-0.0000091577*AW285*1000)+(AJ285/1000)*EXP(-(0.0000091577-0.0000028263)*AW285*1000)-AS285*AU285*EXP(-0.0000091577*AW285*1000))))^2*AO285^2)/1000</f>
        <v>#VALUE!</v>
      </c>
      <c r="AZ285" s="148" t="str">
        <f>Input!B285</f>
        <v>Hu1-13</v>
      </c>
      <c r="BA285" s="159">
        <f>Input!E285</f>
        <v>0</v>
      </c>
      <c r="BB285" s="148" t="e">
        <f t="shared" ref="BB285:BB295" si="956">((U285-1)*EXP(0.0000028263*AW285*1000))*1000</f>
        <v>#VALUE!</v>
      </c>
      <c r="BC285" s="154" t="e">
        <f t="shared" ref="BC285:BC295" si="957">SQRT((EXP(0.0000028263*AW285*1000)*V285)^2+((U285-1)*0.0000028263*EXP(0.0000028263*AW285*1000)*AY285*1000)^2)*1000</f>
        <v>#VALUE!</v>
      </c>
      <c r="BD285" s="148" t="e">
        <f t="shared" ref="BD285:BD295" si="958">AW285*1000-58</f>
        <v>#VALUE!</v>
      </c>
      <c r="BE285" s="160" t="e">
        <f t="shared" ref="BE285:BE295" si="959">AY285/2*1000</f>
        <v>#VALUE!</v>
      </c>
      <c r="BF285" s="161" t="e">
        <f t="shared" ref="BF285:BF295" si="960">AY285/AW285*100</f>
        <v>#VALUE!</v>
      </c>
      <c r="BG285" s="162"/>
      <c r="BH285" s="162"/>
      <c r="BI285" s="162"/>
      <c r="BJ285" s="162"/>
      <c r="BK285" s="162"/>
      <c r="BL285" s="162"/>
      <c r="BM285" s="166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2"/>
      <c r="DC285" s="162"/>
      <c r="DD285" s="162"/>
      <c r="DE285" s="162"/>
    </row>
    <row r="286" spans="1:109" ht="15" customHeight="1" x14ac:dyDescent="0.2">
      <c r="A286" s="9">
        <f>Input!A286</f>
        <v>10857</v>
      </c>
      <c r="B286" s="9" t="str">
        <f>Input!B286</f>
        <v>KMS-8_4</v>
      </c>
      <c r="C286" s="9">
        <f>Input!O286</f>
        <v>0.25689750017620283</v>
      </c>
      <c r="D286" s="9">
        <f>C286*Input!P286/100</f>
        <v>6.2138492166551951E-4</v>
      </c>
      <c r="E286" s="11">
        <f>Input!M286</f>
        <v>0.39425580694990719</v>
      </c>
      <c r="F286" s="12">
        <f>E286*Input!N286/100</f>
        <v>2.456978455709733E-5</v>
      </c>
      <c r="G286" s="13">
        <f t="shared" si="935"/>
        <v>54.359990662253203</v>
      </c>
      <c r="H286" s="12">
        <f>G286*Input!L286/100</f>
        <v>3.573004637563069E-3</v>
      </c>
      <c r="I286" s="9">
        <v>0.3</v>
      </c>
      <c r="J286" s="21">
        <f>(((C286*$G$4*0.000000001*Input!G286*(234/233))-(I286*0.000000000000001))/Input!F286)*1000000000000</f>
        <v>6.457007459440721</v>
      </c>
      <c r="K286" s="9">
        <f>J286*Input!P286/100</f>
        <v>1.5618241016850181E-2</v>
      </c>
      <c r="L286" s="14">
        <f t="shared" si="936"/>
        <v>8.9295719622781558E-2</v>
      </c>
      <c r="M286" s="22">
        <f>L286*Input!P286/100</f>
        <v>2.1598892050257577E-4</v>
      </c>
      <c r="N286" s="9">
        <v>5.0000000000000001E-3</v>
      </c>
      <c r="O286" s="21">
        <f>(((G286*$D$4*0.000000001*Input!G286*(238/236))-(N286*0.000000001))/Input!F286)*1000000</f>
        <v>0.13764350583480434</v>
      </c>
      <c r="P286" s="9">
        <f>O286*Input!N286/100</f>
        <v>8.577860425716952E-6</v>
      </c>
      <c r="Q286" s="23">
        <f t="shared" si="937"/>
        <v>0.10269570681186456</v>
      </c>
      <c r="R286" s="24">
        <f>Q286*Input!N286/100</f>
        <v>6.3999346282981583E-6</v>
      </c>
      <c r="S286" s="65">
        <f>Input!S286*$G$6/0.000000000155125</f>
        <v>0.86731428142388245</v>
      </c>
      <c r="T286" s="9">
        <f>S286*Input!T286/100</f>
        <v>8.2458534446198603E-4</v>
      </c>
      <c r="U286" s="9">
        <f>S286*1/((U285+U287)/2)</f>
        <v>0.87441406467208704</v>
      </c>
      <c r="V286" s="9">
        <f>U286*Input!T286/100</f>
        <v>8.3133535116741578E-4</v>
      </c>
      <c r="W286" s="3">
        <v>3.0000000000000001E-3</v>
      </c>
      <c r="X286" s="21">
        <f>((($L$4*0.000000001*Input!G286/Input!W286*(232/229))-(W286*0.000000001))/Input!F286)*1000000000</f>
        <v>107.21704087565455</v>
      </c>
      <c r="Y286" s="21">
        <f>X286*Input!X286/100</f>
        <v>0.13219397081967454</v>
      </c>
      <c r="Z286" s="21">
        <f t="shared" si="938"/>
        <v>2.6179333587598715E-2</v>
      </c>
      <c r="AA286" s="21">
        <f>Z286*Input!X286/100</f>
        <v>3.2277985216651991E-5</v>
      </c>
      <c r="AB286" s="14">
        <v>0.05</v>
      </c>
      <c r="AC286" s="14">
        <v>0.9</v>
      </c>
      <c r="AD286" s="21">
        <f>(((Input!G286*$L$4*0.000000001*Input!U286*(230/229))-((AB286*0.000000000000001)+(Input!G286*AC286*0.000000000000001)))/Input!F286)*1000000000000</f>
        <v>0.38884638156557466</v>
      </c>
      <c r="AE286" s="21">
        <f>AD286*Input!V286/100</f>
        <v>2.3024726991999148E-3</v>
      </c>
      <c r="AF286" s="191">
        <f t="shared" si="939"/>
        <v>1.7726932478719939E-2</v>
      </c>
      <c r="AG286" s="21">
        <f>AF286*Input!V286/100</f>
        <v>1.0496633119866079E-4</v>
      </c>
      <c r="AH286" s="9">
        <f t="shared" si="940"/>
        <v>0.67713459624187222</v>
      </c>
      <c r="AI286" s="3">
        <f t="shared" si="941"/>
        <v>4.095509827032477E-3</v>
      </c>
      <c r="AJ286" s="22">
        <f t="shared" si="942"/>
        <v>-125.58593532791295</v>
      </c>
      <c r="AK286" s="3">
        <f t="shared" si="943"/>
        <v>0.83133535116741575</v>
      </c>
      <c r="AL286" s="3">
        <f t="shared" si="944"/>
        <v>0.17261610079957038</v>
      </c>
      <c r="AM286" s="3">
        <f t="shared" si="945"/>
        <v>1.0221668241332555E-3</v>
      </c>
      <c r="AN286" s="9">
        <f>AL286*1/((AN285+AN287)/2)</f>
        <v>0.17264762922977711</v>
      </c>
      <c r="AO286" s="21">
        <f t="shared" si="946"/>
        <v>1.0223535234922668E-3</v>
      </c>
      <c r="AP286" s="58">
        <f t="shared" si="947"/>
        <v>24.148800000000001</v>
      </c>
      <c r="AQ286" s="58">
        <f t="shared" si="948"/>
        <v>0.16500000000000001</v>
      </c>
      <c r="AR286" s="58">
        <f t="shared" si="949"/>
        <v>0.68326376465911343</v>
      </c>
      <c r="AS286" s="67">
        <f t="shared" si="950"/>
        <v>0.25492140227009163</v>
      </c>
      <c r="AT286" s="67">
        <f t="shared" si="951"/>
        <v>3.1470828958147276E-4</v>
      </c>
      <c r="AU286" s="58">
        <v>0.75</v>
      </c>
      <c r="AV286" s="58">
        <f t="shared" si="952"/>
        <v>0.375</v>
      </c>
      <c r="AW286" s="58" t="str">
        <f t="shared" si="953"/>
        <v>Out of range</v>
      </c>
      <c r="AX286" s="57">
        <f t="shared" si="954"/>
        <v>6.8331543251999998</v>
      </c>
      <c r="AY286" s="47" t="e">
        <f t="shared" si="955"/>
        <v>#VALUE!</v>
      </c>
      <c r="AZ286" s="9" t="str">
        <f>Input!B286</f>
        <v>KMS-8_4</v>
      </c>
      <c r="BA286" s="48">
        <f>Input!E286</f>
        <v>4</v>
      </c>
      <c r="BB286" s="58" t="e">
        <f t="shared" si="956"/>
        <v>#VALUE!</v>
      </c>
      <c r="BC286" s="22" t="e">
        <f t="shared" si="957"/>
        <v>#VALUE!</v>
      </c>
      <c r="BD286" s="9" t="e">
        <f t="shared" si="958"/>
        <v>#VALUE!</v>
      </c>
      <c r="BE286" s="49" t="e">
        <f t="shared" si="959"/>
        <v>#VALUE!</v>
      </c>
      <c r="BF286" s="89" t="e">
        <f t="shared" si="960"/>
        <v>#VALUE!</v>
      </c>
      <c r="BG286" s="85"/>
      <c r="BH286" s="85"/>
      <c r="BI286" s="85"/>
      <c r="BJ286" s="85"/>
      <c r="BK286" s="85"/>
      <c r="BL286" s="85"/>
      <c r="BM286" s="90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</row>
    <row r="287" spans="1:109" s="165" customFormat="1" ht="15" customHeight="1" x14ac:dyDescent="0.2">
      <c r="A287" s="148">
        <f>Input!A287</f>
        <v>10815</v>
      </c>
      <c r="B287" s="148" t="str">
        <f>Input!B287</f>
        <v>Hu1-13</v>
      </c>
      <c r="C287" s="148">
        <f>Input!O287</f>
        <v>2.0743970867989785</v>
      </c>
      <c r="D287" s="148">
        <f>C287*Input!P287/100</f>
        <v>8.0696959398034146E-2</v>
      </c>
      <c r="E287" s="149">
        <f>Input!M287</f>
        <v>2.7324996595756907</v>
      </c>
      <c r="F287" s="150">
        <f>E287*Input!N287/100</f>
        <v>1.3877044044415738E-3</v>
      </c>
      <c r="G287" s="151">
        <f t="shared" si="935"/>
        <v>376.75705306229622</v>
      </c>
      <c r="H287" s="150">
        <f>G287*Input!L287/100</f>
        <v>5.487100609146104E-2</v>
      </c>
      <c r="I287" s="148">
        <v>0</v>
      </c>
      <c r="J287" s="152">
        <f>(((C287*$G$4*0.000000001*Input!G287*(234/233))-(I287*0.000000000000001))/Input!F287)*1000000000000</f>
        <v>748.93155702547494</v>
      </c>
      <c r="K287" s="148">
        <f>J287*Input!P287/100</f>
        <v>29.134489164970525</v>
      </c>
      <c r="L287" s="153">
        <f t="shared" si="936"/>
        <v>10.357179041975677</v>
      </c>
      <c r="M287" s="154">
        <f>L287*Input!P287/100</f>
        <v>0.40290880755053565</v>
      </c>
      <c r="N287" s="148">
        <v>0</v>
      </c>
      <c r="O287" s="152">
        <f>(((G287*$D$4*0.000000001*Input!G287*(238/236))-(N287*0.000000001))/Input!F287)*1000000</f>
        <v>13.702148910991397</v>
      </c>
      <c r="P287" s="148">
        <f>O287*Input!N287/100</f>
        <v>6.958658650683857E-3</v>
      </c>
      <c r="Q287" s="155">
        <f t="shared" si="937"/>
        <v>10.223162064358515</v>
      </c>
      <c r="R287" s="156">
        <f>Q287*Input!N287/100</f>
        <v>5.191849511971494E-3</v>
      </c>
      <c r="S287" s="154">
        <f>Input!S287*$G$6/0.000000000155125</f>
        <v>0.99563976439449298</v>
      </c>
      <c r="T287" s="148">
        <f>S287*Input!T287/100</f>
        <v>1.2264192229133053E-3</v>
      </c>
      <c r="U287" s="154">
        <f>S287</f>
        <v>0.99563976439449298</v>
      </c>
      <c r="V287" s="148">
        <f>U287*Input!T287/100</f>
        <v>1.2264192229133053E-3</v>
      </c>
      <c r="W287" s="157">
        <v>0</v>
      </c>
      <c r="X287" s="152">
        <f>((($L$4*0.000000001*Input!G287/Input!W287*(232/229))-(W287*0.000000001))/Input!F287)*1000000000</f>
        <v>0.84939806328639067</v>
      </c>
      <c r="Y287" s="152">
        <f>X287*Input!X287/100</f>
        <v>2.0562877641186705E-2</v>
      </c>
      <c r="Z287" s="152">
        <f t="shared" si="938"/>
        <v>2.0739870328284656E-4</v>
      </c>
      <c r="AA287" s="152">
        <f>Z287*Input!X287/100</f>
        <v>5.0208663556936214E-6</v>
      </c>
      <c r="AB287" s="153">
        <v>0</v>
      </c>
      <c r="AC287" s="153">
        <v>0.9</v>
      </c>
      <c r="AD287" s="152">
        <f>(((Input!G287*$L$4*0.000000001*Input!U287*(230/229))-((AB287*0.000000000000001)+(Input!G287*AC287*0.000000000000001)))/Input!F287)*1000000000000</f>
        <v>224.23965955604069</v>
      </c>
      <c r="AE287" s="152">
        <f>AD287*Input!V287/100</f>
        <v>1.2684171737965249</v>
      </c>
      <c r="AF287" s="152">
        <f t="shared" si="939"/>
        <v>10.222755032454186</v>
      </c>
      <c r="AG287" s="152">
        <f>AF287*Input!V287/100</f>
        <v>5.7825266379514691E-2</v>
      </c>
      <c r="AH287" s="148">
        <f t="shared" si="940"/>
        <v>49290.351726609304</v>
      </c>
      <c r="AI287" s="157">
        <f t="shared" si="941"/>
        <v>1225.398737481346</v>
      </c>
      <c r="AJ287" s="154">
        <f t="shared" si="942"/>
        <v>-4.3602356055070235</v>
      </c>
      <c r="AK287" s="157">
        <f t="shared" si="943"/>
        <v>1.2264192229133053</v>
      </c>
      <c r="AL287" s="157">
        <f t="shared" si="944"/>
        <v>0.99996018532213748</v>
      </c>
      <c r="AM287" s="157">
        <f t="shared" si="945"/>
        <v>5.6790506839276339E-3</v>
      </c>
      <c r="AN287" s="148">
        <f>AF287/Q287</f>
        <v>0.99996018532213748</v>
      </c>
      <c r="AO287" s="152">
        <f t="shared" si="946"/>
        <v>5.6790506839276339E-3</v>
      </c>
      <c r="AP287" s="148" t="str">
        <f t="shared" si="947"/>
        <v>Out of range</v>
      </c>
      <c r="AQ287" s="148" t="e">
        <f t="shared" si="948"/>
        <v>#VALUE!</v>
      </c>
      <c r="AR287" s="148" t="e">
        <f t="shared" si="949"/>
        <v>#VALUE!</v>
      </c>
      <c r="AS287" s="156">
        <f t="shared" si="950"/>
        <v>2.0287138360636019E-5</v>
      </c>
      <c r="AT287" s="156">
        <f t="shared" si="951"/>
        <v>4.9123460881262004E-7</v>
      </c>
      <c r="AU287" s="148">
        <v>0.75</v>
      </c>
      <c r="AV287" s="148">
        <f t="shared" si="952"/>
        <v>0.375</v>
      </c>
      <c r="AW287" s="148" t="str">
        <f t="shared" si="953"/>
        <v>Out of range</v>
      </c>
      <c r="AX287" s="158">
        <f t="shared" si="954"/>
        <v>179.46913330480001</v>
      </c>
      <c r="AY287" s="158" t="e">
        <f t="shared" si="955"/>
        <v>#VALUE!</v>
      </c>
      <c r="AZ287" s="148" t="str">
        <f>Input!B287</f>
        <v>Hu1-13</v>
      </c>
      <c r="BA287" s="159">
        <f>Input!E287</f>
        <v>0</v>
      </c>
      <c r="BB287" s="148" t="e">
        <f t="shared" si="956"/>
        <v>#VALUE!</v>
      </c>
      <c r="BC287" s="154" t="e">
        <f t="shared" si="957"/>
        <v>#VALUE!</v>
      </c>
      <c r="BD287" s="148" t="e">
        <f t="shared" si="958"/>
        <v>#VALUE!</v>
      </c>
      <c r="BE287" s="160" t="e">
        <f t="shared" si="959"/>
        <v>#VALUE!</v>
      </c>
      <c r="BF287" s="161" t="e">
        <f t="shared" si="960"/>
        <v>#VALUE!</v>
      </c>
      <c r="BG287" s="162"/>
      <c r="BH287" s="162"/>
      <c r="BI287" s="162"/>
      <c r="BJ287" s="162"/>
      <c r="BK287" s="162"/>
      <c r="BL287" s="162"/>
      <c r="BM287" s="166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2"/>
      <c r="DC287" s="162"/>
      <c r="DD287" s="162"/>
      <c r="DE287" s="162"/>
    </row>
    <row r="288" spans="1:109" ht="15" customHeight="1" x14ac:dyDescent="0.2">
      <c r="A288" s="9">
        <f>Input!A288</f>
        <v>10858</v>
      </c>
      <c r="B288" s="9" t="str">
        <f>Input!B288</f>
        <v>KMS-3_280</v>
      </c>
      <c r="C288" s="9">
        <f>Input!O288</f>
        <v>9.9019507759073158E-2</v>
      </c>
      <c r="D288" s="9">
        <f>C288*Input!P288/100</f>
        <v>5.591160938920851E-4</v>
      </c>
      <c r="E288" s="11">
        <f>Input!M288</f>
        <v>0.12787019356677204</v>
      </c>
      <c r="F288" s="12">
        <f>E288*Input!N288/100</f>
        <v>3.0978527526072128E-5</v>
      </c>
      <c r="G288" s="13">
        <f t="shared" si="935"/>
        <v>17.630742288986529</v>
      </c>
      <c r="H288" s="12">
        <f>G288*Input!L288/100</f>
        <v>6.2071291646476475E-3</v>
      </c>
      <c r="I288" s="9">
        <v>0.3</v>
      </c>
      <c r="J288" s="21">
        <f>(((C288*$G$4*0.000000001*Input!G288*(234/233))-(I288*0.000000000000001))/Input!F288)*1000000000000</f>
        <v>2.2522104840792765</v>
      </c>
      <c r="K288" s="9">
        <f>J288*Input!P288/100</f>
        <v>1.2717162072196047E-2</v>
      </c>
      <c r="L288" s="14">
        <f t="shared" si="936"/>
        <v>3.1146433883050176E-2</v>
      </c>
      <c r="M288" s="22">
        <f>L288*Input!P288/100</f>
        <v>1.7586910746648723E-4</v>
      </c>
      <c r="N288" s="9">
        <v>5.0000000000000001E-3</v>
      </c>
      <c r="O288" s="21">
        <f>(((G288*$D$4*0.000000001*Input!G288*(238/236))-(N288*0.000000001))/Input!F288)*1000000</f>
        <v>4.0398002719964181E-2</v>
      </c>
      <c r="P288" s="9">
        <f>O288*Input!N288/100</f>
        <v>9.7870395308758682E-6</v>
      </c>
      <c r="Q288" s="23">
        <f t="shared" si="937"/>
        <v>3.0140916696015412E-2</v>
      </c>
      <c r="R288" s="24">
        <f>Q288*Input!N288/100</f>
        <v>7.3021021669212072E-6</v>
      </c>
      <c r="S288" s="65">
        <f>Input!S288*$G$6/0.000000000155125</f>
        <v>1.0301053787156693</v>
      </c>
      <c r="T288" s="9">
        <f>S288*Input!T288/100</f>
        <v>1.9652067312955547E-3</v>
      </c>
      <c r="U288" s="9">
        <f>S288*1/((U287+U289)/2)</f>
        <v>1.0307287241665075</v>
      </c>
      <c r="V288" s="9">
        <f>U288*Input!T288/100</f>
        <v>1.9663959326153622E-3</v>
      </c>
      <c r="W288" s="3">
        <v>3.0000000000000001E-3</v>
      </c>
      <c r="X288" s="21">
        <f>((($L$4*0.000000001*Input!G288/Input!W288*(232/229))-(W288*0.000000001))/Input!F288)*1000000000</f>
        <v>6.3130953986593195</v>
      </c>
      <c r="Y288" s="21">
        <f>X288*Input!X288/100</f>
        <v>1.3452487827623462E-2</v>
      </c>
      <c r="Z288" s="21">
        <f t="shared" si="938"/>
        <v>1.5414772601634523E-3</v>
      </c>
      <c r="AA288" s="21">
        <f>Z288*Input!X288/100</f>
        <v>3.2847126123440107E-6</v>
      </c>
      <c r="AB288" s="14">
        <v>0.05</v>
      </c>
      <c r="AC288" s="14">
        <v>0.9</v>
      </c>
      <c r="AD288" s="21">
        <f>(((Input!G288*$L$4*0.000000001*Input!U288*(230/229))-((AB288*0.000000000000001)+(Input!G288*AC288*0.000000000000001)))/Input!F288)*1000000000000</f>
        <v>8.5468087950837338E-2</v>
      </c>
      <c r="AE288" s="21">
        <f>AD288*Input!V288/100</f>
        <v>1.3124525208056423E-3</v>
      </c>
      <c r="AF288" s="191">
        <f t="shared" si="939"/>
        <v>3.8963639524938923E-3</v>
      </c>
      <c r="AG288" s="21">
        <f>AF288*Input!V288/100</f>
        <v>5.9832772839944458E-5</v>
      </c>
      <c r="AH288" s="9">
        <f t="shared" si="940"/>
        <v>2.5276817590424505</v>
      </c>
      <c r="AI288" s="3">
        <f t="shared" si="941"/>
        <v>3.9187142894895895E-2</v>
      </c>
      <c r="AJ288" s="22">
        <f t="shared" si="942"/>
        <v>30.728724166507515</v>
      </c>
      <c r="AK288" s="3">
        <f t="shared" si="943"/>
        <v>1.9663959326153622</v>
      </c>
      <c r="AL288" s="3">
        <f t="shared" si="944"/>
        <v>0.12927158094727045</v>
      </c>
      <c r="AM288" s="3">
        <f t="shared" si="945"/>
        <v>1.9853483272502929E-3</v>
      </c>
      <c r="AN288" s="9">
        <f>AL288*1/((AN287+AN289)/2)</f>
        <v>0.12926040606091929</v>
      </c>
      <c r="AO288" s="21">
        <f t="shared" si="946"/>
        <v>1.9851767037444776E-3</v>
      </c>
      <c r="AP288" s="58">
        <f t="shared" si="947"/>
        <v>14.6226</v>
      </c>
      <c r="AQ288" s="58">
        <f t="shared" si="948"/>
        <v>0.2409</v>
      </c>
      <c r="AR288" s="58">
        <f t="shared" si="949"/>
        <v>1.6474498379221207</v>
      </c>
      <c r="AS288" s="67">
        <f t="shared" si="950"/>
        <v>5.1142348313753624E-2</v>
      </c>
      <c r="AT288" s="67">
        <f t="shared" si="951"/>
        <v>1.0968058787050865E-4</v>
      </c>
      <c r="AU288" s="58">
        <v>0.75</v>
      </c>
      <c r="AV288" s="58">
        <f t="shared" si="952"/>
        <v>0.375</v>
      </c>
      <c r="AW288" s="58">
        <f t="shared" si="953"/>
        <v>10.485900000000001</v>
      </c>
      <c r="AX288" s="57">
        <f t="shared" si="954"/>
        <v>2.1009908114</v>
      </c>
      <c r="AY288" s="47">
        <f t="shared" si="955"/>
        <v>2.1221463105651206</v>
      </c>
      <c r="AZ288" s="9" t="str">
        <f>Input!B288</f>
        <v>KMS-3_280</v>
      </c>
      <c r="BA288" s="48">
        <f>Input!E288</f>
        <v>280</v>
      </c>
      <c r="BB288" s="58">
        <f t="shared" si="956"/>
        <v>31.653038809738742</v>
      </c>
      <c r="BC288" s="22">
        <f t="shared" si="957"/>
        <v>2.0344223757654798</v>
      </c>
      <c r="BD288" s="9">
        <f t="shared" si="958"/>
        <v>10427.900000000001</v>
      </c>
      <c r="BE288" s="49">
        <f t="shared" si="959"/>
        <v>1061.0731552825603</v>
      </c>
      <c r="BF288" s="89">
        <f t="shared" si="960"/>
        <v>20.23809411271441</v>
      </c>
      <c r="BG288" s="85"/>
      <c r="BH288" s="85"/>
      <c r="BI288" s="85"/>
      <c r="BJ288" s="85"/>
      <c r="BK288" s="85"/>
      <c r="BL288" s="85"/>
      <c r="BM288" s="90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</row>
    <row r="289" spans="1:109" s="165" customFormat="1" ht="15" customHeight="1" x14ac:dyDescent="0.2">
      <c r="A289" s="148">
        <f>Input!A289</f>
        <v>10815</v>
      </c>
      <c r="B289" s="148" t="str">
        <f>Input!B289</f>
        <v>Hu1-13</v>
      </c>
      <c r="C289" s="148">
        <f>Input!O289</f>
        <v>2.2235779801926121</v>
      </c>
      <c r="D289" s="148">
        <f>C289*Input!P289/100</f>
        <v>0.11372224629853095</v>
      </c>
      <c r="E289" s="149">
        <f>Input!M289</f>
        <v>2.7312359912649624</v>
      </c>
      <c r="F289" s="150">
        <f>E289*Input!N289/100</f>
        <v>1.2387663920142111E-3</v>
      </c>
      <c r="G289" s="151">
        <f t="shared" si="935"/>
        <v>376.58281847561301</v>
      </c>
      <c r="H289" s="150">
        <f>G289*Input!L289/100</f>
        <v>6.0691028804282079E-2</v>
      </c>
      <c r="I289" s="148">
        <v>0</v>
      </c>
      <c r="J289" s="152">
        <f>(((C289*$G$4*0.000000001*Input!G289*(234/233))-(I289*0.000000000000001))/Input!F289)*1000000000000</f>
        <v>802.79119628101932</v>
      </c>
      <c r="K289" s="148">
        <f>J289*Input!P289/100</f>
        <v>41.057799170080898</v>
      </c>
      <c r="L289" s="153">
        <f t="shared" si="936"/>
        <v>11.102018702787191</v>
      </c>
      <c r="M289" s="154">
        <f>L289*Input!P289/100</f>
        <v>0.5677995179732338</v>
      </c>
      <c r="N289" s="148">
        <v>0</v>
      </c>
      <c r="O289" s="152">
        <f>(((G289*$D$4*0.000000001*Input!G289*(238/236))-(N289*0.000000001))/Input!F289)*1000000</f>
        <v>13.695812232665741</v>
      </c>
      <c r="P289" s="148">
        <f>O289*Input!N289/100</f>
        <v>6.2118073866278154E-3</v>
      </c>
      <c r="Q289" s="155">
        <f t="shared" si="937"/>
        <v>10.218434273856914</v>
      </c>
      <c r="R289" s="156">
        <f>Q289*Input!N289/100</f>
        <v>4.6346243964065E-3</v>
      </c>
      <c r="S289" s="154">
        <f>Input!S289*$G$6/0.000000000155125</f>
        <v>1.0031507118264114</v>
      </c>
      <c r="T289" s="148">
        <f>S289*Input!T289/100</f>
        <v>1.5625223841909319E-3</v>
      </c>
      <c r="U289" s="154">
        <f>S289</f>
        <v>1.0031507118264114</v>
      </c>
      <c r="V289" s="148">
        <f>U289*Input!T289/100</f>
        <v>1.5625223841909319E-3</v>
      </c>
      <c r="W289" s="157">
        <v>0</v>
      </c>
      <c r="X289" s="152">
        <f>((($L$4*0.000000001*Input!G289/Input!W289*(232/229))-(W289*0.000000001))/Input!F289)*1000000000</f>
        <v>0.86226696212678511</v>
      </c>
      <c r="Y289" s="152">
        <f>X289*Input!X289/100</f>
        <v>2.308949134041112E-2</v>
      </c>
      <c r="Z289" s="152">
        <f t="shared" si="938"/>
        <v>2.1054092016270309E-4</v>
      </c>
      <c r="AA289" s="152">
        <f>Z289*Input!X289/100</f>
        <v>5.6377931272103333E-6</v>
      </c>
      <c r="AB289" s="153">
        <v>0</v>
      </c>
      <c r="AC289" s="153">
        <v>0.9</v>
      </c>
      <c r="AD289" s="152">
        <f>(((Input!G289*$L$4*0.000000001*Input!U289*(230/229))-((AB289*0.000000000000001)+(Input!G289*AC289*0.000000000000001)))/Input!F289)*1000000000000</f>
        <v>224.19256225603928</v>
      </c>
      <c r="AE289" s="152">
        <f>AD289*Input!V289/100</f>
        <v>1.0502690489558608</v>
      </c>
      <c r="AF289" s="152">
        <f t="shared" si="939"/>
        <v>10.220607936077224</v>
      </c>
      <c r="AG289" s="152">
        <f>AF289*Input!V289/100</f>
        <v>4.7880215421755752E-2</v>
      </c>
      <c r="AH289" s="148">
        <f t="shared" si="940"/>
        <v>48544.520125488576</v>
      </c>
      <c r="AI289" s="157">
        <f t="shared" si="941"/>
        <v>1319.6515358641007</v>
      </c>
      <c r="AJ289" s="154">
        <f t="shared" si="942"/>
        <v>3.1507118264113565</v>
      </c>
      <c r="AK289" s="157">
        <f t="shared" si="943"/>
        <v>1.5625223841909319</v>
      </c>
      <c r="AL289" s="157">
        <f t="shared" si="944"/>
        <v>1.0002127196948236</v>
      </c>
      <c r="AM289" s="157">
        <f t="shared" si="945"/>
        <v>4.7075797768948539E-3</v>
      </c>
      <c r="AN289" s="148">
        <f>AF289/Q289</f>
        <v>1.0002127196948236</v>
      </c>
      <c r="AO289" s="152">
        <f t="shared" si="946"/>
        <v>4.7075797768948539E-3</v>
      </c>
      <c r="AP289" s="148">
        <f t="shared" si="947"/>
        <v>596.56359999999995</v>
      </c>
      <c r="AQ289" s="148" t="e">
        <f t="shared" si="948"/>
        <v>#VALUE!</v>
      </c>
      <c r="AR289" s="148" t="e">
        <f t="shared" si="949"/>
        <v>#VALUE!</v>
      </c>
      <c r="AS289" s="156">
        <f t="shared" si="950"/>
        <v>2.0604029396299588E-5</v>
      </c>
      <c r="AT289" s="156">
        <f t="shared" si="951"/>
        <v>5.5180682586246212E-7</v>
      </c>
      <c r="AU289" s="148">
        <v>0.75</v>
      </c>
      <c r="AV289" s="148">
        <f t="shared" si="952"/>
        <v>0.375</v>
      </c>
      <c r="AW289" s="148">
        <f t="shared" si="953"/>
        <v>596.56190000000004</v>
      </c>
      <c r="AX289" s="158">
        <f t="shared" si="954"/>
        <v>258.8693832395</v>
      </c>
      <c r="AY289" s="158">
        <f t="shared" si="955"/>
        <v>131.6713477801967</v>
      </c>
      <c r="AZ289" s="148" t="str">
        <f>Input!B289</f>
        <v>Hu1-13</v>
      </c>
      <c r="BA289" s="159">
        <f>Input!E289</f>
        <v>0</v>
      </c>
      <c r="BB289" s="148">
        <f t="shared" si="956"/>
        <v>17.008127225717597</v>
      </c>
      <c r="BC289" s="154">
        <f t="shared" si="957"/>
        <v>10.545499557047993</v>
      </c>
      <c r="BD289" s="148">
        <f t="shared" si="958"/>
        <v>596503.9</v>
      </c>
      <c r="BE289" s="160">
        <f t="shared" si="959"/>
        <v>65835.673890098347</v>
      </c>
      <c r="BF289" s="161">
        <f t="shared" si="960"/>
        <v>22.071699144748717</v>
      </c>
      <c r="BG289" s="162"/>
      <c r="BH289" s="162"/>
      <c r="BI289" s="162"/>
      <c r="BJ289" s="162"/>
      <c r="BK289" s="162"/>
      <c r="BL289" s="162"/>
      <c r="BM289" s="166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2"/>
      <c r="DC289" s="162"/>
      <c r="DD289" s="162"/>
      <c r="DE289" s="162"/>
    </row>
    <row r="290" spans="1:109" ht="15" customHeight="1" x14ac:dyDescent="0.2">
      <c r="A290" s="9">
        <f>Input!A290</f>
        <v>10859</v>
      </c>
      <c r="B290" s="9" t="str">
        <f>Input!B290</f>
        <v>KMS-3_8,5</v>
      </c>
      <c r="C290" s="9">
        <f>Input!O290</f>
        <v>0.14815318359970858</v>
      </c>
      <c r="D290" s="9">
        <f>C290*Input!P290/100</f>
        <v>4.1197952685480212E-4</v>
      </c>
      <c r="E290" s="11">
        <f>Input!M290</f>
        <v>0.16860111769326566</v>
      </c>
      <c r="F290" s="12">
        <f>E290*Input!N290/100</f>
        <v>1.9253005891553193E-5</v>
      </c>
      <c r="G290" s="13">
        <f t="shared" si="935"/>
        <v>23.24672210754747</v>
      </c>
      <c r="H290" s="12">
        <f>G290*Input!L290/100</f>
        <v>3.4621409950053431E-3</v>
      </c>
      <c r="I290" s="9">
        <v>0.3</v>
      </c>
      <c r="J290" s="21">
        <f>(((C290*$G$4*0.000000001*Input!G290*(234/233))-(I290*0.000000000000001))/Input!F290)*1000000000000</f>
        <v>3.6428713852847046</v>
      </c>
      <c r="K290" s="9">
        <f>J290*Input!P290/100</f>
        <v>1.0129977589664448E-2</v>
      </c>
      <c r="L290" s="14">
        <f t="shared" si="936"/>
        <v>5.0378263287682849E-2</v>
      </c>
      <c r="M290" s="22">
        <f>L290*Input!P290/100</f>
        <v>1.400902266744611E-4</v>
      </c>
      <c r="N290" s="9">
        <v>5.0000000000000001E-3</v>
      </c>
      <c r="O290" s="21">
        <f>(((G290*$D$4*0.000000001*Input!G290*(238/236))-(N290*0.000000001))/Input!F290)*1000000</f>
        <v>5.7578398481541393E-2</v>
      </c>
      <c r="P290" s="9">
        <f>O290*Input!N290/100</f>
        <v>6.5750290410773023E-6</v>
      </c>
      <c r="Q290" s="23">
        <f t="shared" si="937"/>
        <v>4.2959195882831945E-2</v>
      </c>
      <c r="R290" s="24">
        <f>Q290*Input!N290/100</f>
        <v>4.9056237748866785E-6</v>
      </c>
      <c r="S290" s="65">
        <f>Input!S290*$G$6/0.000000000155125</f>
        <v>1.1657901927039098</v>
      </c>
      <c r="T290" s="9">
        <f>S290*Input!T290/100</f>
        <v>1.770094905693878E-3</v>
      </c>
      <c r="U290" s="9">
        <f>S290*1/((U289+U291)/2)</f>
        <v>1.1629106906045101</v>
      </c>
      <c r="V290" s="9">
        <f>U290*Input!T290/100</f>
        <v>1.7657227707857429E-3</v>
      </c>
      <c r="W290" s="3">
        <v>3.0000000000000001E-3</v>
      </c>
      <c r="X290" s="21">
        <f>((($L$4*0.000000001*Input!G290/Input!W290*(232/229))-(W290*0.000000001))/Input!F290)*1000000000</f>
        <v>228.07737054149979</v>
      </c>
      <c r="Y290" s="21">
        <f>X290*Input!X290/100</f>
        <v>0.45073535251090779</v>
      </c>
      <c r="Z290" s="21">
        <f t="shared" si="938"/>
        <v>5.5689967923224795E-2</v>
      </c>
      <c r="AA290" s="21">
        <f>Z290*Input!X290/100</f>
        <v>1.1005667622175847E-4</v>
      </c>
      <c r="AB290" s="14">
        <v>0.05</v>
      </c>
      <c r="AC290" s="14">
        <v>0.9</v>
      </c>
      <c r="AD290" s="21">
        <f>(((Input!G290*$L$4*0.000000001*Input!U290*(230/229))-((AB290*0.000000000000001)+(Input!G290*AC290*0.000000000000001)))/Input!F290)*1000000000000</f>
        <v>0.58620728119514809</v>
      </c>
      <c r="AE290" s="21">
        <f>AD290*Input!V290/100</f>
        <v>3.1330499485535857E-3</v>
      </c>
      <c r="AF290" s="191">
        <f t="shared" si="939"/>
        <v>2.6724324527443097E-2</v>
      </c>
      <c r="AG290" s="21">
        <f>AF290*Input!V290/100</f>
        <v>1.4283112180921837E-4</v>
      </c>
      <c r="AH290" s="9">
        <f t="shared" si="940"/>
        <v>0.47987681666984866</v>
      </c>
      <c r="AI290" s="3">
        <f t="shared" si="941"/>
        <v>2.7344721648207664E-3</v>
      </c>
      <c r="AJ290" s="22">
        <f t="shared" si="942"/>
        <v>162.91069060451014</v>
      </c>
      <c r="AK290" s="3">
        <f t="shared" si="943"/>
        <v>1.7657227707857428</v>
      </c>
      <c r="AL290" s="3">
        <f t="shared" si="944"/>
        <v>0.62208623737585156</v>
      </c>
      <c r="AM290" s="3">
        <f t="shared" si="945"/>
        <v>3.325567823052468E-3</v>
      </c>
      <c r="AN290" s="9">
        <f>AL290*1/((AN289+AN291)/2)</f>
        <v>0.62182220289166468</v>
      </c>
      <c r="AO290" s="21">
        <f t="shared" si="946"/>
        <v>3.3241563393512819E-3</v>
      </c>
      <c r="AP290" s="58">
        <f t="shared" si="947"/>
        <v>81.677999999999997</v>
      </c>
      <c r="AQ290" s="58">
        <f t="shared" si="948"/>
        <v>0.63300000000000001</v>
      </c>
      <c r="AR290" s="58">
        <f t="shared" si="949"/>
        <v>0.77499449056049363</v>
      </c>
      <c r="AS290" s="67">
        <f t="shared" si="950"/>
        <v>1.2963456782365084</v>
      </c>
      <c r="AT290" s="67">
        <f t="shared" si="951"/>
        <v>2.5661619682896255E-3</v>
      </c>
      <c r="AU290" s="58">
        <v>0.75</v>
      </c>
      <c r="AV290" s="58">
        <f t="shared" si="952"/>
        <v>0.375</v>
      </c>
      <c r="AW290" s="58" t="str">
        <f t="shared" si="953"/>
        <v>Out of range</v>
      </c>
      <c r="AX290" s="57">
        <f t="shared" si="954"/>
        <v>24.334961696299999</v>
      </c>
      <c r="AY290" s="47" t="e">
        <f t="shared" si="955"/>
        <v>#VALUE!</v>
      </c>
      <c r="AZ290" s="9" t="str">
        <f>Input!B290</f>
        <v>KMS-3_8,5</v>
      </c>
      <c r="BA290" s="48">
        <f>Input!E290</f>
        <v>8.5</v>
      </c>
      <c r="BB290" s="58" t="e">
        <f t="shared" si="956"/>
        <v>#VALUE!</v>
      </c>
      <c r="BC290" s="22" t="e">
        <f t="shared" si="957"/>
        <v>#VALUE!</v>
      </c>
      <c r="BD290" s="9" t="e">
        <f t="shared" si="958"/>
        <v>#VALUE!</v>
      </c>
      <c r="BE290" s="49" t="e">
        <f t="shared" si="959"/>
        <v>#VALUE!</v>
      </c>
      <c r="BF290" s="89" t="e">
        <f t="shared" si="960"/>
        <v>#VALUE!</v>
      </c>
      <c r="BG290" s="85"/>
      <c r="BH290" s="85"/>
      <c r="BI290" s="85"/>
      <c r="BJ290" s="85"/>
      <c r="BK290" s="85"/>
      <c r="BL290" s="85"/>
      <c r="BM290" s="90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5"/>
      <c r="CL290" s="85"/>
      <c r="CM290" s="85"/>
      <c r="CN290" s="85"/>
      <c r="CO290" s="85"/>
      <c r="CP290" s="85"/>
      <c r="CQ290" s="85"/>
      <c r="CR290" s="85"/>
      <c r="CS290" s="85"/>
      <c r="CT290" s="85"/>
      <c r="CU290" s="85"/>
      <c r="CV290" s="85"/>
      <c r="CW290" s="85"/>
      <c r="CX290" s="85"/>
      <c r="CY290" s="85"/>
      <c r="CZ290" s="85"/>
      <c r="DA290" s="85"/>
      <c r="DB290" s="85"/>
      <c r="DC290" s="85"/>
      <c r="DD290" s="85"/>
      <c r="DE290" s="85"/>
    </row>
    <row r="291" spans="1:109" s="165" customFormat="1" ht="15" customHeight="1" x14ac:dyDescent="0.2">
      <c r="A291" s="148">
        <f>Input!A291</f>
        <v>10815</v>
      </c>
      <c r="B291" s="148" t="str">
        <f>Input!B291</f>
        <v>Hu1-13</v>
      </c>
      <c r="C291" s="148">
        <f>Input!O291</f>
        <v>2.1251385544451393</v>
      </c>
      <c r="D291" s="148">
        <f>C291*Input!P291/100</f>
        <v>9.4355356625319117E-2</v>
      </c>
      <c r="E291" s="149">
        <f>Input!M291</f>
        <v>2.7312911542291287</v>
      </c>
      <c r="F291" s="150">
        <f>E291*Input!N291/100</f>
        <v>1.1760408993841912E-3</v>
      </c>
      <c r="G291" s="151">
        <f t="shared" si="935"/>
        <v>376.59042434511224</v>
      </c>
      <c r="H291" s="150">
        <f>G291*Input!L291/100</f>
        <v>6.5781498739290442E-2</v>
      </c>
      <c r="I291" s="148">
        <v>0</v>
      </c>
      <c r="J291" s="152">
        <f>(((C291*$G$4*0.000000001*Input!G291*(234/233))-(I291*0.000000000000001))/Input!F291)*1000000000000</f>
        <v>767.25104205167008</v>
      </c>
      <c r="K291" s="148">
        <f>J291*Input!P291/100</f>
        <v>34.065659174318988</v>
      </c>
      <c r="L291" s="153">
        <f t="shared" si="936"/>
        <v>10.610524203617253</v>
      </c>
      <c r="M291" s="154">
        <f>L291*Input!P291/100</f>
        <v>0.47110330435621067</v>
      </c>
      <c r="N291" s="148">
        <v>0</v>
      </c>
      <c r="O291" s="152">
        <f>(((G291*$D$4*0.000000001*Input!G291*(238/236))-(N291*0.000000001))/Input!F291)*1000000</f>
        <v>13.696088847942427</v>
      </c>
      <c r="P291" s="148">
        <f>O291*Input!N291/100</f>
        <v>5.8972697296806632E-3</v>
      </c>
      <c r="Q291" s="155">
        <f t="shared" si="937"/>
        <v>10.218640656287981</v>
      </c>
      <c r="R291" s="156">
        <f>Q291*Input!N291/100</f>
        <v>4.3999481085335154E-3</v>
      </c>
      <c r="S291" s="154">
        <f>Input!S291*$G$6/0.000000000155125</f>
        <v>1.001801520744265</v>
      </c>
      <c r="T291" s="148">
        <f>S291*Input!T291/100</f>
        <v>1.5602165828008259E-3</v>
      </c>
      <c r="U291" s="154">
        <f>S291</f>
        <v>1.001801520744265</v>
      </c>
      <c r="V291" s="148">
        <f>U291*Input!T291/100</f>
        <v>1.5602165828008259E-3</v>
      </c>
      <c r="W291" s="157">
        <v>0</v>
      </c>
      <c r="X291" s="152">
        <f>((($L$4*0.000000001*Input!G291/Input!W291*(232/229))-(W291*0.000000001))/Input!F291)*1000000000</f>
        <v>0.18271069464357825</v>
      </c>
      <c r="Y291" s="152">
        <f>X291*Input!X291/100</f>
        <v>3.0574866106032991E-2</v>
      </c>
      <c r="Z291" s="152">
        <f t="shared" si="938"/>
        <v>4.4612723742707196E-5</v>
      </c>
      <c r="AA291" s="152">
        <f>Z291*Input!X291/100</f>
        <v>7.4655074664325515E-6</v>
      </c>
      <c r="AB291" s="153">
        <v>0</v>
      </c>
      <c r="AC291" s="153">
        <v>0.9</v>
      </c>
      <c r="AD291" s="152">
        <f>(((Input!G291*$L$4*0.000000001*Input!U291*(230/229))-((AB291*0.000000000000001)+(Input!G291*AC291*0.000000000000001)))/Input!F291)*1000000000000</f>
        <v>224.29208230698532</v>
      </c>
      <c r="AE291" s="152">
        <f>AD291*Input!V291/100</f>
        <v>1.119846251898678</v>
      </c>
      <c r="AF291" s="152">
        <f t="shared" si="939"/>
        <v>10.225144908277649</v>
      </c>
      <c r="AG291" s="152">
        <f>AF291*Input!V291/100</f>
        <v>5.1052137386567747E-2</v>
      </c>
      <c r="AH291" s="148">
        <f t="shared" si="940"/>
        <v>229197.95184998415</v>
      </c>
      <c r="AI291" s="157">
        <f t="shared" si="941"/>
        <v>38371.126201363069</v>
      </c>
      <c r="AJ291" s="154">
        <f t="shared" si="942"/>
        <v>1.8015207442649839</v>
      </c>
      <c r="AK291" s="157">
        <f t="shared" si="943"/>
        <v>1.5602165828008259</v>
      </c>
      <c r="AL291" s="157">
        <f t="shared" si="944"/>
        <v>1.0006365085345932</v>
      </c>
      <c r="AM291" s="157">
        <f t="shared" si="945"/>
        <v>5.0145253643909147E-3</v>
      </c>
      <c r="AN291" s="148">
        <f>AF291/Q291</f>
        <v>1.0006365085345932</v>
      </c>
      <c r="AO291" s="152">
        <f t="shared" si="946"/>
        <v>5.0145253643909147E-3</v>
      </c>
      <c r="AP291" s="148">
        <f t="shared" si="947"/>
        <v>682.25490000000002</v>
      </c>
      <c r="AQ291" s="148" t="e">
        <f t="shared" si="948"/>
        <v>#VALUE!</v>
      </c>
      <c r="AR291" s="148" t="e">
        <f t="shared" si="949"/>
        <v>#VALUE!</v>
      </c>
      <c r="AS291" s="156">
        <f t="shared" si="950"/>
        <v>4.3658178463546437E-6</v>
      </c>
      <c r="AT291" s="156">
        <f t="shared" si="951"/>
        <v>7.3057977388157817E-7</v>
      </c>
      <c r="AU291" s="148">
        <v>0.75</v>
      </c>
      <c r="AV291" s="148">
        <f t="shared" si="952"/>
        <v>0.375</v>
      </c>
      <c r="AW291" s="148">
        <f t="shared" si="953"/>
        <v>682.25459999999998</v>
      </c>
      <c r="AX291" s="158">
        <f t="shared" si="954"/>
        <v>310.5852884972</v>
      </c>
      <c r="AY291" s="158">
        <f t="shared" si="955"/>
        <v>305.91213096346814</v>
      </c>
      <c r="AZ291" s="148" t="str">
        <f>Input!B291</f>
        <v>Hu1-13</v>
      </c>
      <c r="BA291" s="159">
        <f>Input!E291</f>
        <v>0</v>
      </c>
      <c r="BB291" s="148">
        <f t="shared" si="956"/>
        <v>12.389970839853252</v>
      </c>
      <c r="BC291" s="154">
        <f t="shared" si="957"/>
        <v>15.162327723830074</v>
      </c>
      <c r="BD291" s="148">
        <f t="shared" si="958"/>
        <v>682196.6</v>
      </c>
      <c r="BE291" s="160">
        <f t="shared" si="959"/>
        <v>152956.06548173408</v>
      </c>
      <c r="BF291" s="161">
        <f t="shared" si="960"/>
        <v>44.838412370318672</v>
      </c>
      <c r="BG291" s="162"/>
      <c r="BH291" s="162"/>
      <c r="BI291" s="162"/>
      <c r="BJ291" s="162"/>
      <c r="BK291" s="162"/>
      <c r="BL291" s="162"/>
      <c r="BM291" s="166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2"/>
      <c r="DC291" s="162"/>
      <c r="DD291" s="162"/>
      <c r="DE291" s="162"/>
    </row>
    <row r="292" spans="1:109" ht="15" customHeight="1" x14ac:dyDescent="0.2">
      <c r="A292" s="9">
        <f>Input!A292</f>
        <v>10860</v>
      </c>
      <c r="B292" s="9" t="str">
        <f>Input!B292</f>
        <v>KMS-7_131,5</v>
      </c>
      <c r="C292" s="9">
        <f>Input!O292</f>
        <v>0.11482825136891271</v>
      </c>
      <c r="D292" s="9">
        <f>C292*Input!P292/100</f>
        <v>4.8019471600917191E-4</v>
      </c>
      <c r="E292" s="11">
        <f>Input!M292</f>
        <v>0.15921076531494421</v>
      </c>
      <c r="F292" s="12">
        <f>E292*Input!N292/100</f>
        <v>3.2182661310334596E-5</v>
      </c>
      <c r="G292" s="13">
        <f t="shared" si="935"/>
        <v>21.951980321624507</v>
      </c>
      <c r="H292" s="12">
        <f>G292*Input!L292/100</f>
        <v>6.7840973289973053E-3</v>
      </c>
      <c r="I292" s="9">
        <v>0.3</v>
      </c>
      <c r="J292" s="21">
        <f>(((C292*$G$4*0.000000001*Input!G292*(234/233))-(I292*0.000000000000001))/Input!F292)*1000000000000</f>
        <v>3.746596136703098</v>
      </c>
      <c r="K292" s="9">
        <f>J292*Input!P292/100</f>
        <v>1.5667709352162714E-2</v>
      </c>
      <c r="L292" s="14">
        <f t="shared" si="936"/>
        <v>5.1812701203200119E-2</v>
      </c>
      <c r="M292" s="22">
        <f>L292*Input!P292/100</f>
        <v>2.1667303162185522E-4</v>
      </c>
      <c r="N292" s="9">
        <v>5.0000000000000001E-3</v>
      </c>
      <c r="O292" s="21">
        <f>(((G292*$D$4*0.000000001*Input!G292*(238/236))-(N292*0.000000001))/Input!F292)*1000000</f>
        <v>7.2156822716635524E-2</v>
      </c>
      <c r="P292" s="9">
        <f>O292*Input!N292/100</f>
        <v>1.4585688236129388E-5</v>
      </c>
      <c r="Q292" s="23">
        <f t="shared" si="937"/>
        <v>5.3836146247806187E-2</v>
      </c>
      <c r="R292" s="24">
        <f>Q292*Input!N292/100</f>
        <v>1.08823700301889E-5</v>
      </c>
      <c r="S292" s="65">
        <f>Input!S292*$G$6/0.000000000155125</f>
        <v>0.95298826782645119</v>
      </c>
      <c r="T292" s="9">
        <f>S292*Input!T292/100</f>
        <v>1.6437424184139997E-3</v>
      </c>
      <c r="U292" s="9">
        <f>S292*1/((U291+U293)/2)</f>
        <v>0.94885436516389587</v>
      </c>
      <c r="V292" s="9">
        <f>U292*Input!T292/100</f>
        <v>1.6366121405402389E-3</v>
      </c>
      <c r="W292" s="3">
        <v>3.0000000000000001E-3</v>
      </c>
      <c r="X292" s="21">
        <f>((($L$4*0.000000001*Input!G292/Input!W292*(232/229))-(W292*0.000000001))/Input!F292)*1000000000</f>
        <v>3.3964493767380897</v>
      </c>
      <c r="Y292" s="21">
        <f>X292*Input!X292/100</f>
        <v>9.6309135135934868E-3</v>
      </c>
      <c r="Z292" s="21">
        <f t="shared" si="938"/>
        <v>8.2931575541372968E-4</v>
      </c>
      <c r="AA292" s="21">
        <f>Z292*Input!X292/100</f>
        <v>2.3515935113158572E-6</v>
      </c>
      <c r="AB292" s="14">
        <v>0.05</v>
      </c>
      <c r="AC292" s="14">
        <v>0.9</v>
      </c>
      <c r="AD292" s="21">
        <f>(((Input!G292*$L$4*0.000000001*Input!U292*(230/229))-((AB292*0.000000000000001)+(Input!G292*AC292*0.000000000000001)))/Input!F292)*1000000000000</f>
        <v>7.7283233678247409E-2</v>
      </c>
      <c r="AE292" s="21">
        <f>AD292*Input!V292/100</f>
        <v>1.5689929642426395E-3</v>
      </c>
      <c r="AF292" s="191">
        <f t="shared" si="939"/>
        <v>3.5232285295687957E-3</v>
      </c>
      <c r="AG292" s="21">
        <f>AF292*Input!V292/100</f>
        <v>7.1528072923639861E-5</v>
      </c>
      <c r="AH292" s="9">
        <f t="shared" si="940"/>
        <v>4.2483559567864768</v>
      </c>
      <c r="AI292" s="3">
        <f t="shared" si="941"/>
        <v>8.7086719697702694E-2</v>
      </c>
      <c r="AJ292" s="22">
        <f t="shared" si="942"/>
        <v>-51.145634836104122</v>
      </c>
      <c r="AK292" s="3">
        <f t="shared" si="943"/>
        <v>1.636612140540239</v>
      </c>
      <c r="AL292" s="3">
        <f t="shared" si="944"/>
        <v>6.5443550014733204E-2</v>
      </c>
      <c r="AM292" s="3">
        <f t="shared" si="945"/>
        <v>1.3286912844636242E-3</v>
      </c>
      <c r="AN292" s="9">
        <f>AL292*1/((AN291+AN293)/2)</f>
        <v>6.5374241256834317E-2</v>
      </c>
      <c r="AO292" s="21">
        <f t="shared" si="946"/>
        <v>1.3272841184016285E-3</v>
      </c>
      <c r="AP292" s="58">
        <f t="shared" si="947"/>
        <v>7.8</v>
      </c>
      <c r="AQ292" s="58">
        <f t="shared" si="948"/>
        <v>0.16889999999999999</v>
      </c>
      <c r="AR292" s="58">
        <f t="shared" si="949"/>
        <v>2.1653846153846152</v>
      </c>
      <c r="AS292" s="67">
        <f t="shared" si="950"/>
        <v>1.5404441313395908E-2</v>
      </c>
      <c r="AT292" s="67">
        <f t="shared" si="951"/>
        <v>4.3791415690767955E-5</v>
      </c>
      <c r="AU292" s="58">
        <v>0.75</v>
      </c>
      <c r="AV292" s="58">
        <f t="shared" si="952"/>
        <v>0.375</v>
      </c>
      <c r="AW292" s="58">
        <f t="shared" si="953"/>
        <v>6.4607999999999999</v>
      </c>
      <c r="AX292" s="57">
        <f t="shared" si="954"/>
        <v>0.70538609330000002</v>
      </c>
      <c r="AY292" s="47">
        <f t="shared" si="955"/>
        <v>0.69351044417722041</v>
      </c>
      <c r="AZ292" s="9" t="str">
        <f>Input!B292</f>
        <v>KMS-7_131,5</v>
      </c>
      <c r="BA292" s="48">
        <f>Input!E292</f>
        <v>131.5</v>
      </c>
      <c r="BB292" s="58">
        <f t="shared" si="956"/>
        <v>-52.088141232310832</v>
      </c>
      <c r="BC292" s="22">
        <f t="shared" si="957"/>
        <v>1.6698954313700778</v>
      </c>
      <c r="BD292" s="9">
        <f t="shared" si="958"/>
        <v>6402.8</v>
      </c>
      <c r="BE292" s="49">
        <f t="shared" si="959"/>
        <v>346.7552220886102</v>
      </c>
      <c r="BF292" s="89">
        <f t="shared" si="960"/>
        <v>10.734126488627112</v>
      </c>
      <c r="BG292" s="85"/>
      <c r="BH292" s="85"/>
      <c r="BI292" s="85"/>
      <c r="BJ292" s="85"/>
      <c r="BK292" s="85"/>
      <c r="BL292" s="85"/>
      <c r="BM292" s="90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</row>
    <row r="293" spans="1:109" s="165" customFormat="1" ht="15" customHeight="1" x14ac:dyDescent="0.2">
      <c r="A293" s="148">
        <f>Input!A293</f>
        <v>10815</v>
      </c>
      <c r="B293" s="148" t="str">
        <f>Input!B293</f>
        <v>Hu1-13</v>
      </c>
      <c r="C293" s="148">
        <f>Input!O293</f>
        <v>2.190714235573898</v>
      </c>
      <c r="D293" s="148">
        <f>C293*Input!P293/100</f>
        <v>0.10636709523537057</v>
      </c>
      <c r="E293" s="149">
        <f>Input!M293</f>
        <v>2.7305769193760896</v>
      </c>
      <c r="F293" s="150">
        <f>E293*Input!N293/100</f>
        <v>1.4217953064210212E-3</v>
      </c>
      <c r="G293" s="151">
        <f t="shared" si="935"/>
        <v>376.49194564357521</v>
      </c>
      <c r="H293" s="150">
        <f>G293*Input!L293/100</f>
        <v>6.0266622561009474E-2</v>
      </c>
      <c r="I293" s="148">
        <v>0</v>
      </c>
      <c r="J293" s="152">
        <f>(((C293*$G$4*0.000000001*Input!G293*(234/233))-(I293*0.000000000000001))/Input!F293)*1000000000000</f>
        <v>790.92620881858454</v>
      </c>
      <c r="K293" s="148">
        <f>J293*Input!P293/100</f>
        <v>38.402326515908157</v>
      </c>
      <c r="L293" s="153">
        <f t="shared" si="936"/>
        <v>10.937934550735559</v>
      </c>
      <c r="M293" s="154">
        <f>L293*Input!P293/100</f>
        <v>0.53107626140547526</v>
      </c>
      <c r="N293" s="148">
        <v>0</v>
      </c>
      <c r="O293" s="152">
        <f>(((G293*$D$4*0.000000001*Input!G293*(238/236))-(N293*0.000000001))/Input!F293)*1000000</f>
        <v>13.692507309595488</v>
      </c>
      <c r="P293" s="148">
        <f>O293*Input!N293/100</f>
        <v>7.129607845058116E-3</v>
      </c>
      <c r="Q293" s="155">
        <f t="shared" si="937"/>
        <v>10.215968473464811</v>
      </c>
      <c r="R293" s="156">
        <f>Q293*Input!N293/100</f>
        <v>5.3193945656862208E-3</v>
      </c>
      <c r="S293" s="154">
        <f>Input!S293*$G$6/0.000000000155125</f>
        <v>1.0069119400655848</v>
      </c>
      <c r="T293" s="148">
        <f>S293*Input!T293/100</f>
        <v>1.4653465043631009E-3</v>
      </c>
      <c r="U293" s="154">
        <f>S293</f>
        <v>1.0069119400655848</v>
      </c>
      <c r="V293" s="148">
        <f>U293*Input!T293/100</f>
        <v>1.4653465043631009E-3</v>
      </c>
      <c r="W293" s="157">
        <v>0</v>
      </c>
      <c r="X293" s="152">
        <f>((($L$4*0.000000001*Input!G293/Input!W293*(232/229))-(W293*0.000000001))/Input!F293)*1000000000</f>
        <v>0.76446773005700019</v>
      </c>
      <c r="Y293" s="152">
        <f>X293*Input!X293/100</f>
        <v>1.8384273640498078E-2</v>
      </c>
      <c r="Z293" s="152">
        <f t="shared" si="938"/>
        <v>1.8666114601434522E-4</v>
      </c>
      <c r="AA293" s="152">
        <f>Z293*Input!X293/100</f>
        <v>4.4889135949804198E-6</v>
      </c>
      <c r="AB293" s="153">
        <v>0</v>
      </c>
      <c r="AC293" s="153">
        <v>0.9</v>
      </c>
      <c r="AD293" s="152">
        <f>(((Input!G293*$L$4*0.000000001*Input!U293*(230/229))-((AB293*0.000000000000001)+(Input!G293*AC293*0.000000000000001)))/Input!F293)*1000000000000</f>
        <v>224.4233135167222</v>
      </c>
      <c r="AE293" s="152">
        <f>AD293*Input!V293/100</f>
        <v>1.1650838296298724</v>
      </c>
      <c r="AF293" s="152">
        <f t="shared" si="939"/>
        <v>10.231127545391928</v>
      </c>
      <c r="AG293" s="152">
        <f>AF293*Input!V293/100</f>
        <v>5.311445177075471E-2</v>
      </c>
      <c r="AH293" s="148">
        <f t="shared" si="940"/>
        <v>54811.232888314364</v>
      </c>
      <c r="AI293" s="157">
        <f t="shared" si="941"/>
        <v>1348.489756334958</v>
      </c>
      <c r="AJ293" s="154">
        <f t="shared" si="942"/>
        <v>6.9119400655848207</v>
      </c>
      <c r="AK293" s="157">
        <f t="shared" si="943"/>
        <v>1.4653465043631009</v>
      </c>
      <c r="AL293" s="157">
        <f t="shared" si="944"/>
        <v>1.0014838604843479</v>
      </c>
      <c r="AM293" s="157">
        <f t="shared" si="945"/>
        <v>5.2252453856641377E-3</v>
      </c>
      <c r="AN293" s="148">
        <f>AF293/Q293</f>
        <v>1.0014838604843479</v>
      </c>
      <c r="AO293" s="152">
        <f t="shared" si="946"/>
        <v>5.2252453856641377E-3</v>
      </c>
      <c r="AP293" s="148">
        <f t="shared" si="947"/>
        <v>525.15989999999999</v>
      </c>
      <c r="AQ293" s="148" t="e">
        <f t="shared" si="948"/>
        <v>#VALUE!</v>
      </c>
      <c r="AR293" s="148" t="e">
        <f t="shared" si="949"/>
        <v>#VALUE!</v>
      </c>
      <c r="AS293" s="156">
        <f t="shared" si="950"/>
        <v>1.8271507640140348E-5</v>
      </c>
      <c r="AT293" s="156">
        <f t="shared" si="951"/>
        <v>4.395046531485353E-7</v>
      </c>
      <c r="AU293" s="148">
        <v>0.75</v>
      </c>
      <c r="AV293" s="148">
        <f t="shared" si="952"/>
        <v>0.375</v>
      </c>
      <c r="AW293" s="148">
        <f t="shared" si="953"/>
        <v>525.1585</v>
      </c>
      <c r="AX293" s="158">
        <f t="shared" si="954"/>
        <v>178.55810507460001</v>
      </c>
      <c r="AY293" s="158">
        <f t="shared" si="955"/>
        <v>72.913108281745906</v>
      </c>
      <c r="AZ293" s="148" t="str">
        <f>Input!B293</f>
        <v>Hu1-13</v>
      </c>
      <c r="BA293" s="159">
        <f>Input!E293</f>
        <v>0</v>
      </c>
      <c r="BB293" s="148">
        <f t="shared" si="956"/>
        <v>30.49326467647159</v>
      </c>
      <c r="BC293" s="154">
        <f t="shared" si="957"/>
        <v>9.0154695910525948</v>
      </c>
      <c r="BD293" s="148">
        <f t="shared" si="958"/>
        <v>525100.5</v>
      </c>
      <c r="BE293" s="160">
        <f t="shared" si="959"/>
        <v>36456.554140872955</v>
      </c>
      <c r="BF293" s="161">
        <f t="shared" si="960"/>
        <v>13.884019449698693</v>
      </c>
      <c r="BG293" s="162"/>
      <c r="BH293" s="162"/>
      <c r="BI293" s="162"/>
      <c r="BJ293" s="162"/>
      <c r="BK293" s="162"/>
      <c r="BL293" s="162"/>
      <c r="BM293" s="166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2"/>
      <c r="DC293" s="162"/>
      <c r="DD293" s="162"/>
      <c r="DE293" s="162"/>
    </row>
    <row r="294" spans="1:109" ht="15" customHeight="1" x14ac:dyDescent="0.2">
      <c r="A294" s="9">
        <f>Input!A294</f>
        <v>10861</v>
      </c>
      <c r="B294" s="9" t="str">
        <f>Input!B294</f>
        <v>KMS-7_11,5</v>
      </c>
      <c r="C294" s="9">
        <f>Input!O294</f>
        <v>0.14456719008977706</v>
      </c>
      <c r="D294" s="9">
        <f>C294*Input!P294/100</f>
        <v>5.5169037355246367E-4</v>
      </c>
      <c r="E294" s="11">
        <f>Input!M294</f>
        <v>0.20622076383915874</v>
      </c>
      <c r="F294" s="12">
        <f>E294*Input!N294/100</f>
        <v>2.5691471094314646E-5</v>
      </c>
      <c r="G294" s="13">
        <f t="shared" si="935"/>
        <v>28.433718918143207</v>
      </c>
      <c r="H294" s="12">
        <f>G294*Input!L294/100</f>
        <v>4.9899912210817875E-3</v>
      </c>
      <c r="I294" s="9">
        <v>0.3</v>
      </c>
      <c r="J294" s="21">
        <f>(((C294*$G$4*0.000000001*Input!G294*(234/233))-(I294*0.000000000000001))/Input!F294)*1000000000000</f>
        <v>3.2727085339059614</v>
      </c>
      <c r="K294" s="9">
        <f>J294*Input!P294/100</f>
        <v>1.2489153261384384E-2</v>
      </c>
      <c r="L294" s="14">
        <f t="shared" si="936"/>
        <v>4.52591801211987E-2</v>
      </c>
      <c r="M294" s="22">
        <f>L294*Input!P294/100</f>
        <v>1.7271591135053826E-4</v>
      </c>
      <c r="N294" s="9">
        <v>5.0000000000000001E-3</v>
      </c>
      <c r="O294" s="21">
        <f>(((G294*$D$4*0.000000001*Input!G294*(238/236))-(N294*0.000000001))/Input!F294)*1000000</f>
        <v>6.4846183026729204E-2</v>
      </c>
      <c r="P294" s="9">
        <f>O294*Input!N294/100</f>
        <v>8.0786910386348734E-6</v>
      </c>
      <c r="Q294" s="23">
        <f t="shared" si="937"/>
        <v>4.838168397115615E-2</v>
      </c>
      <c r="R294" s="24">
        <f>Q294*Input!N294/100</f>
        <v>6.0275047580014594E-6</v>
      </c>
      <c r="S294" s="65">
        <f>Input!S294*$G$6/0.000000000155125</f>
        <v>0.92849160604285097</v>
      </c>
      <c r="T294" s="9">
        <f>S294*Input!T294/100</f>
        <v>1.6905573054492855E-3</v>
      </c>
      <c r="U294" s="9">
        <f>S294*1/((U293+U295)/2)</f>
        <v>0.92248269006024519</v>
      </c>
      <c r="V294" s="9">
        <f>U294*Input!T294/100</f>
        <v>1.6796165314604721E-3</v>
      </c>
      <c r="W294" s="3">
        <v>3.0000000000000001E-3</v>
      </c>
      <c r="X294" s="21">
        <f>((($L$4*0.000000001*Input!G294/Input!W294*(232/229))-(W294*0.000000001))/Input!F294)*1000000000</f>
        <v>4.3642190240223178</v>
      </c>
      <c r="Y294" s="21">
        <f>X294*Input!X294/100</f>
        <v>8.3495479613051368E-3</v>
      </c>
      <c r="Z294" s="21">
        <f t="shared" si="938"/>
        <v>1.0656174125503934E-3</v>
      </c>
      <c r="AA294" s="21">
        <f>Z294*Input!X294/100</f>
        <v>2.0387207070764772E-6</v>
      </c>
      <c r="AB294" s="14">
        <v>0.05</v>
      </c>
      <c r="AC294" s="14">
        <v>0.9</v>
      </c>
      <c r="AD294" s="21">
        <f>(((Input!G294*$L$4*0.000000001*Input!U294*(230/229))-((AB294*0.000000000000001)+(Input!G294*AC294*0.000000000000001)))/Input!F294)*1000000000000</f>
        <v>4.3520322144089955E-2</v>
      </c>
      <c r="AE294" s="21">
        <f>AD294*Input!V294/100</f>
        <v>9.4180748648658291E-4</v>
      </c>
      <c r="AF294" s="191">
        <f t="shared" si="939"/>
        <v>1.9840272371682618E-3</v>
      </c>
      <c r="AG294" s="21">
        <f>AF294*Input!V294/100</f>
        <v>4.2935612911406525E-5</v>
      </c>
      <c r="AH294" s="9">
        <f t="shared" si="940"/>
        <v>1.8618569983947559</v>
      </c>
      <c r="AI294" s="3">
        <f t="shared" si="941"/>
        <v>4.0448920650900853E-2</v>
      </c>
      <c r="AJ294" s="22">
        <f t="shared" si="942"/>
        <v>-77.51730993975481</v>
      </c>
      <c r="AK294" s="3">
        <f t="shared" si="943"/>
        <v>1.6796165314604721</v>
      </c>
      <c r="AL294" s="3">
        <f t="shared" si="944"/>
        <v>4.100781689101779E-2</v>
      </c>
      <c r="AM294" s="3">
        <f t="shared" si="945"/>
        <v>8.8744997813506622E-4</v>
      </c>
      <c r="AN294" s="9">
        <f>AL294*1/((AN293+AN295)/2)</f>
        <v>4.0878762144826546E-2</v>
      </c>
      <c r="AO294" s="21">
        <f t="shared" si="946"/>
        <v>8.8465710496188517E-4</v>
      </c>
      <c r="AP294" s="58">
        <f t="shared" si="947"/>
        <v>4.9523999999999999</v>
      </c>
      <c r="AQ294" s="58">
        <f t="shared" si="948"/>
        <v>0.1103</v>
      </c>
      <c r="AR294" s="58">
        <f t="shared" si="949"/>
        <v>2.2272029722962601</v>
      </c>
      <c r="AS294" s="67">
        <f t="shared" si="950"/>
        <v>2.2025223702128387E-2</v>
      </c>
      <c r="AT294" s="67">
        <f t="shared" si="951"/>
        <v>4.2227520783567726E-5</v>
      </c>
      <c r="AU294" s="58">
        <v>0.75</v>
      </c>
      <c r="AV294" s="58">
        <f t="shared" si="952"/>
        <v>0.375</v>
      </c>
      <c r="AW294" s="58">
        <f t="shared" si="953"/>
        <v>2.9773999999999998</v>
      </c>
      <c r="AX294" s="57">
        <f t="shared" si="954"/>
        <v>0.99332301960000002</v>
      </c>
      <c r="AY294" s="47">
        <f t="shared" si="955"/>
        <v>1.0022903140289798</v>
      </c>
      <c r="AZ294" s="9" t="str">
        <f>Input!B294</f>
        <v>KMS-7_11,5</v>
      </c>
      <c r="BA294" s="48">
        <f>Input!E294</f>
        <v>11.5</v>
      </c>
      <c r="BB294" s="58">
        <f t="shared" si="956"/>
        <v>-78.172372407058987</v>
      </c>
      <c r="BC294" s="22">
        <f t="shared" si="957"/>
        <v>1.7082244136549163</v>
      </c>
      <c r="BD294" s="9">
        <f t="shared" si="958"/>
        <v>2919.3999999999996</v>
      </c>
      <c r="BE294" s="49">
        <f t="shared" si="959"/>
        <v>501.14515701448994</v>
      </c>
      <c r="BF294" s="89">
        <f t="shared" si="960"/>
        <v>33.663273796902665</v>
      </c>
      <c r="BG294" s="85"/>
      <c r="BH294" s="85"/>
      <c r="BI294" s="85"/>
      <c r="BJ294" s="85"/>
      <c r="BK294" s="85"/>
      <c r="BL294" s="85"/>
      <c r="BM294" s="90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  <c r="CM294" s="85"/>
      <c r="CN294" s="85"/>
      <c r="CO294" s="85"/>
      <c r="CP294" s="85"/>
      <c r="CQ294" s="85"/>
      <c r="CR294" s="85"/>
      <c r="CS294" s="85"/>
      <c r="CT294" s="85"/>
      <c r="CU294" s="85"/>
      <c r="CV294" s="85"/>
      <c r="CW294" s="85"/>
      <c r="CX294" s="85"/>
      <c r="CY294" s="85"/>
      <c r="CZ294" s="85"/>
      <c r="DA294" s="85"/>
      <c r="DB294" s="85"/>
      <c r="DC294" s="85"/>
      <c r="DD294" s="85"/>
      <c r="DE294" s="85"/>
    </row>
    <row r="295" spans="1:109" s="165" customFormat="1" ht="15" customHeight="1" x14ac:dyDescent="0.2">
      <c r="A295" s="148">
        <f>Input!A295</f>
        <v>10815</v>
      </c>
      <c r="B295" s="148" t="str">
        <f>Input!B295</f>
        <v>Hu1-13</v>
      </c>
      <c r="C295" s="148">
        <f>Input!O295</f>
        <v>2.1195373313443029</v>
      </c>
      <c r="D295" s="148">
        <f>C295*Input!P295/100</f>
        <v>7.4942804906396446E-2</v>
      </c>
      <c r="E295" s="149">
        <f>Input!M295</f>
        <v>2.7314563805674918</v>
      </c>
      <c r="F295" s="150">
        <f>E295*Input!N295/100</f>
        <v>1.4959469878886183E-3</v>
      </c>
      <c r="G295" s="151">
        <f t="shared" si="935"/>
        <v>376.61320575264574</v>
      </c>
      <c r="H295" s="150">
        <f>G295*Input!L295/100</f>
        <v>8.5171626499328731E-2</v>
      </c>
      <c r="I295" s="148">
        <v>0</v>
      </c>
      <c r="J295" s="152">
        <f>(((C295*$G$4*0.000000001*Input!G295*(234/233))-(I295*0.000000000000001))/Input!F295)*1000000000000</f>
        <v>765.22880013624695</v>
      </c>
      <c r="K295" s="148">
        <f>J295*Input!P295/100</f>
        <v>27.057033546558838</v>
      </c>
      <c r="L295" s="153">
        <f t="shared" si="936"/>
        <v>10.582558067876608</v>
      </c>
      <c r="M295" s="154">
        <f>L295*Input!P295/100</f>
        <v>0.37417910643191094</v>
      </c>
      <c r="N295" s="148">
        <v>0</v>
      </c>
      <c r="O295" s="152">
        <f>(((G295*$D$4*0.000000001*Input!G295*(238/236))-(N295*0.000000001))/Input!F295)*1000000</f>
        <v>13.696917377191946</v>
      </c>
      <c r="P295" s="148">
        <f>O295*Input!N295/100</f>
        <v>7.5014422487363897E-3</v>
      </c>
      <c r="Q295" s="155">
        <f t="shared" si="937"/>
        <v>10.219258821281509</v>
      </c>
      <c r="R295" s="156">
        <f>Q295*Input!N295/100</f>
        <v>5.5968199093020532E-3</v>
      </c>
      <c r="S295" s="154">
        <f>Input!S295*$G$6/0.000000000155125</f>
        <v>1.0061157645132695</v>
      </c>
      <c r="T295" s="148">
        <f>S295*Input!T295/100</f>
        <v>1.3395568224651331E-3</v>
      </c>
      <c r="U295" s="154">
        <f>S295</f>
        <v>1.0061157645132695</v>
      </c>
      <c r="V295" s="148">
        <f>U295*Input!T295/100</f>
        <v>1.3395568224651331E-3</v>
      </c>
      <c r="W295" s="157">
        <v>0</v>
      </c>
      <c r="X295" s="152">
        <f>((($L$4*0.000000001*Input!G295/Input!W295*(232/229))-(W295*0.000000001))/Input!F295)*1000000000</f>
        <v>0.90205317515593053</v>
      </c>
      <c r="Y295" s="152">
        <f>X295*Input!X295/100</f>
        <v>1.7702899600460027E-2</v>
      </c>
      <c r="Z295" s="152">
        <f t="shared" si="938"/>
        <v>2.2025557498408767E-4</v>
      </c>
      <c r="AA295" s="152">
        <f>Z295*Input!X295/100</f>
        <v>4.3225415505143394E-6</v>
      </c>
      <c r="AB295" s="153">
        <v>0</v>
      </c>
      <c r="AC295" s="153">
        <v>0.9</v>
      </c>
      <c r="AD295" s="152">
        <f>(((Input!G295*$L$4*0.000000001*Input!U295*(230/229))-((AB295*0.000000000000001)+(Input!G295*AC295*0.000000000000001)))/Input!F295)*1000000000000</f>
        <v>225.24571279061496</v>
      </c>
      <c r="AE295" s="152">
        <f>AD295*Input!V295/100</f>
        <v>1.3487577634868204</v>
      </c>
      <c r="AF295" s="152">
        <f t="shared" si="939"/>
        <v>10.26861951417443</v>
      </c>
      <c r="AG295" s="152">
        <f>AF295*Input!V295/100</f>
        <v>6.1487875256074985E-2</v>
      </c>
      <c r="AH295" s="148">
        <f t="shared" si="940"/>
        <v>46621.382977099602</v>
      </c>
      <c r="AI295" s="157">
        <f t="shared" si="941"/>
        <v>956.59155281068172</v>
      </c>
      <c r="AJ295" s="154">
        <f t="shared" si="942"/>
        <v>6.1157645132694505</v>
      </c>
      <c r="AK295" s="157">
        <f t="shared" si="943"/>
        <v>1.3395568224651331</v>
      </c>
      <c r="AL295" s="157">
        <f t="shared" si="944"/>
        <v>1.0048301636895749</v>
      </c>
      <c r="AM295" s="157">
        <f t="shared" si="945"/>
        <v>6.0419769580669766E-3</v>
      </c>
      <c r="AN295" s="148">
        <f>AF295/Q295</f>
        <v>1.0048301636895749</v>
      </c>
      <c r="AO295" s="152">
        <f t="shared" si="946"/>
        <v>6.0419769580669766E-3</v>
      </c>
      <c r="AP295" s="148">
        <f t="shared" si="947"/>
        <v>607.75599999999997</v>
      </c>
      <c r="AQ295" s="148" t="e">
        <f t="shared" si="948"/>
        <v>#VALUE!</v>
      </c>
      <c r="AR295" s="148" t="e">
        <f t="shared" si="949"/>
        <v>#VALUE!</v>
      </c>
      <c r="AS295" s="156">
        <f t="shared" si="950"/>
        <v>2.1552989197749601E-5</v>
      </c>
      <c r="AT295" s="156">
        <f t="shared" si="951"/>
        <v>4.2314462042947683E-7</v>
      </c>
      <c r="AU295" s="148">
        <v>0.75</v>
      </c>
      <c r="AV295" s="148">
        <f t="shared" si="952"/>
        <v>0.375</v>
      </c>
      <c r="AW295" s="148">
        <f t="shared" si="953"/>
        <v>607.75429999999994</v>
      </c>
      <c r="AX295" s="158">
        <f t="shared" si="954"/>
        <v>285.69460011000001</v>
      </c>
      <c r="AY295" s="158">
        <f t="shared" si="955"/>
        <v>174.7308360684396</v>
      </c>
      <c r="AZ295" s="148" t="str">
        <f>Input!B295</f>
        <v>Hu1-13</v>
      </c>
      <c r="BA295" s="159">
        <f>Input!E295</f>
        <v>0</v>
      </c>
      <c r="BB295" s="148">
        <f t="shared" si="956"/>
        <v>34.075060804962597</v>
      </c>
      <c r="BC295" s="154">
        <f t="shared" si="957"/>
        <v>18.408586836857001</v>
      </c>
      <c r="BD295" s="148">
        <f t="shared" si="958"/>
        <v>607696.29999999993</v>
      </c>
      <c r="BE295" s="160">
        <f t="shared" si="959"/>
        <v>87365.418034219794</v>
      </c>
      <c r="BF295" s="161">
        <f t="shared" si="960"/>
        <v>28.750242666886866</v>
      </c>
      <c r="BG295" s="162"/>
      <c r="BH295" s="162"/>
      <c r="BI295" s="162"/>
      <c r="BJ295" s="162"/>
      <c r="BK295" s="162"/>
      <c r="BL295" s="162"/>
      <c r="BM295" s="166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2"/>
      <c r="DC295" s="162"/>
      <c r="DD295" s="162"/>
      <c r="DE295" s="162"/>
    </row>
    <row r="296" spans="1:109" s="76" customFormat="1" ht="15" customHeight="1" x14ac:dyDescent="0.2">
      <c r="A296" s="58"/>
      <c r="B296" s="58"/>
      <c r="C296" s="58"/>
      <c r="D296" s="58"/>
      <c r="E296" s="60"/>
      <c r="F296" s="61"/>
      <c r="G296" s="59"/>
      <c r="H296" s="61"/>
      <c r="I296" s="58"/>
      <c r="J296" s="63"/>
      <c r="K296" s="58"/>
      <c r="L296" s="64"/>
      <c r="M296" s="65"/>
      <c r="N296" s="58"/>
      <c r="O296" s="63"/>
      <c r="P296" s="58"/>
      <c r="Q296" s="66"/>
      <c r="R296" s="67"/>
      <c r="S296" s="65"/>
      <c r="T296" s="58"/>
      <c r="U296" s="58"/>
      <c r="V296" s="58"/>
      <c r="W296" s="68"/>
      <c r="X296" s="63"/>
      <c r="Y296" s="63"/>
      <c r="Z296" s="63"/>
      <c r="AA296" s="63"/>
      <c r="AB296" s="64"/>
      <c r="AC296" s="64"/>
      <c r="AD296" s="63"/>
      <c r="AE296" s="63"/>
      <c r="AF296" s="63"/>
      <c r="AG296" s="63"/>
      <c r="AH296" s="58"/>
      <c r="AI296" s="68"/>
      <c r="AJ296" s="65"/>
      <c r="AK296" s="68"/>
      <c r="AL296" s="68"/>
      <c r="AM296" s="68"/>
      <c r="AN296" s="58"/>
      <c r="AO296" s="63"/>
      <c r="AP296" s="58"/>
      <c r="AQ296" s="58"/>
      <c r="AR296" s="58"/>
      <c r="AS296" s="67"/>
      <c r="AT296" s="67"/>
      <c r="AU296" s="58"/>
      <c r="AV296" s="58"/>
      <c r="AW296" s="58"/>
      <c r="AX296" s="57"/>
      <c r="AY296" s="57"/>
      <c r="AZ296" s="58"/>
      <c r="BA296" s="69"/>
      <c r="BB296" s="58"/>
      <c r="BC296" s="65"/>
      <c r="BD296" s="58"/>
      <c r="BE296" s="62"/>
      <c r="BF296" s="74"/>
      <c r="BG296" s="75"/>
      <c r="BH296" s="75"/>
      <c r="BI296" s="75"/>
      <c r="BJ296" s="75"/>
      <c r="BK296" s="75"/>
      <c r="BL296" s="75"/>
      <c r="BM296" s="103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</row>
    <row r="297" spans="1:109" s="165" customFormat="1" ht="15" customHeight="1" x14ac:dyDescent="0.2">
      <c r="A297" s="148">
        <f>Input!A297</f>
        <v>10815</v>
      </c>
      <c r="B297" s="148" t="str">
        <f>Input!B297</f>
        <v>Hu1-13</v>
      </c>
      <c r="C297" s="148">
        <f>Input!O297</f>
        <v>2.0816177905027518</v>
      </c>
      <c r="D297" s="148">
        <f>C297*Input!P297/100</f>
        <v>9.194917432454984E-2</v>
      </c>
      <c r="E297" s="149">
        <f>Input!M297</f>
        <v>2.7323189520900377</v>
      </c>
      <c r="F297" s="150">
        <f>E297*Input!N297/100</f>
        <v>1.2697616409237786E-3</v>
      </c>
      <c r="G297" s="151">
        <f t="shared" ref="G297:G307" si="961">E297*137.88</f>
        <v>376.73213711417441</v>
      </c>
      <c r="H297" s="150">
        <f>G297*Input!L297/100</f>
        <v>5.9304573205858739E-2</v>
      </c>
      <c r="I297" s="148">
        <v>0</v>
      </c>
      <c r="J297" s="152">
        <f>(((C297*$G$4*0.000000001*Input!G297*(234/233))-(I297*0.000000000000001))/Input!F297)*1000000000000</f>
        <v>751.53848937324017</v>
      </c>
      <c r="K297" s="148">
        <f>J297*Input!P297/100</f>
        <v>33.1969412858924</v>
      </c>
      <c r="L297" s="153">
        <f t="shared" ref="L297:L307" si="962">(J297/234)*602200000000*0.0000028263/(365.2425*24*60)</f>
        <v>10.393231021389337</v>
      </c>
      <c r="M297" s="154">
        <f>L297*Input!P297/100</f>
        <v>0.45908956742257628</v>
      </c>
      <c r="N297" s="148">
        <v>0</v>
      </c>
      <c r="O297" s="152">
        <f>(((G297*$D$4*0.000000001*Input!G297*(238/236))-(N297*0.000000001))/Input!F297)*1000000</f>
        <v>13.701242751362402</v>
      </c>
      <c r="P297" s="148">
        <f>O297*Input!N297/100</f>
        <v>6.367233395412052E-3</v>
      </c>
      <c r="Q297" s="155">
        <f t="shared" ref="Q297:Q307" si="963">(O297/238.05)*602200000000000000*0.00000000015512/(365.2425*24*60)</f>
        <v>10.222485979402531</v>
      </c>
      <c r="R297" s="156">
        <f>Q297*Input!N297/100</f>
        <v>4.7505876140842094E-3</v>
      </c>
      <c r="S297" s="154">
        <f>Input!S297*$G$6/0.000000000155125</f>
        <v>0.99662134845898553</v>
      </c>
      <c r="T297" s="148">
        <f>S297*Input!T297/100</f>
        <v>1.5261422066420378E-3</v>
      </c>
      <c r="U297" s="154">
        <f>S297</f>
        <v>0.99662134845898553</v>
      </c>
      <c r="V297" s="148">
        <f>U297*Input!T297/100</f>
        <v>1.5261422066420378E-3</v>
      </c>
      <c r="W297" s="157">
        <v>0</v>
      </c>
      <c r="X297" s="152">
        <f>((($L$4*0.000000001*Input!G297/Input!W297*(232/229))-(W297*0.000000001))/Input!F297)*1000000000</f>
        <v>0.95611092391551789</v>
      </c>
      <c r="Y297" s="152">
        <f>X297*Input!X297/100</f>
        <v>2.0683734519323368E-2</v>
      </c>
      <c r="Z297" s="152">
        <f t="shared" ref="Z297:Z307" si="964">(X297/232)*6.022E+23*0.000000001*0.000000000049475/(365.2425*24*60)</f>
        <v>2.3345493048032001E-4</v>
      </c>
      <c r="AA297" s="152">
        <f>Z297*Input!X297/100</f>
        <v>5.0503761472645808E-6</v>
      </c>
      <c r="AB297" s="153">
        <v>0</v>
      </c>
      <c r="AC297" s="153">
        <v>0.9</v>
      </c>
      <c r="AD297" s="152">
        <f>(((Input!G297*$L$4*0.000000001*Input!U297*(230/229))-((AB297*0.000000000000001)+(Input!G297*AC297*0.000000000000001)))/Input!F297)*1000000000000</f>
        <v>224.42568063199536</v>
      </c>
      <c r="AE297" s="152">
        <f>AD297*Input!V297/100</f>
        <v>1.1631434062497554</v>
      </c>
      <c r="AF297" s="152">
        <f t="shared" ref="AF297:AF307" si="965">(AD297/230)*602200000000*$D$6/(365.2425*24*60)</f>
        <v>10.23123545868264</v>
      </c>
      <c r="AG297" s="152">
        <f>AF297*Input!V297/100</f>
        <v>5.3025990733516881E-2</v>
      </c>
      <c r="AH297" s="148">
        <f t="shared" ref="AH297:AH307" si="966">AF297/Z297</f>
        <v>43825.313252679931</v>
      </c>
      <c r="AI297" s="157">
        <f t="shared" ref="AI297:AI307" si="967">AH297*SQRT((AG297/AF297)^2+(AA297/Z297)^2)</f>
        <v>974.909928210614</v>
      </c>
      <c r="AJ297" s="154">
        <f t="shared" ref="AJ297:AJ307" si="968">(U297-1)*1000</f>
        <v>-3.3786515410144657</v>
      </c>
      <c r="AK297" s="157">
        <f t="shared" ref="AK297:AK307" si="969">V297*1000</f>
        <v>1.5261422066420378</v>
      </c>
      <c r="AL297" s="157">
        <f t="shared" ref="AL297:AL307" si="970">AF297/Q297</f>
        <v>1.0008559052365285</v>
      </c>
      <c r="AM297" s="157">
        <f t="shared" ref="AM297:AM307" si="971">AL297*SQRT((R297/Q297)^2+(AG297/AF297)^2)</f>
        <v>5.2080023002901953E-3</v>
      </c>
      <c r="AN297" s="148">
        <f>AF297/Q297</f>
        <v>1.0008559052365285</v>
      </c>
      <c r="AO297" s="152">
        <f t="shared" ref="AO297:AO307" si="972">AN297*SQRT((R297/Q297)^2+(AG297/AF297)^2)</f>
        <v>5.2080023002901953E-3</v>
      </c>
      <c r="AP297" s="148" t="str">
        <f t="shared" ref="AP297:AP307" si="973">ThU_Alter_Kombi(AN297,U297)</f>
        <v>Out of range</v>
      </c>
      <c r="AQ297" s="148" t="e">
        <f t="shared" ref="AQ297:AQ307" si="974">Montealter(AN297,AO297,U297,V297)</f>
        <v>#VALUE!</v>
      </c>
      <c r="AR297" s="148" t="e">
        <f t="shared" ref="AR297:AR307" si="975">(AQ297/AP297)*100</f>
        <v>#VALUE!</v>
      </c>
      <c r="AS297" s="156">
        <f t="shared" ref="AS297:AS307" si="976">Z297/Q297</f>
        <v>2.2837393071578919E-5</v>
      </c>
      <c r="AT297" s="156">
        <f t="shared" ref="AT297:AT307" si="977">AS297*SQRT((Y297/X297)^2+(P297/O297)^2)</f>
        <v>4.9415976827735928E-7</v>
      </c>
      <c r="AU297" s="148">
        <v>0.75</v>
      </c>
      <c r="AV297" s="148">
        <f t="shared" ref="AV297:AV307" si="978">AU297/2</f>
        <v>0.375</v>
      </c>
      <c r="AW297" s="148" t="str">
        <f t="shared" ref="AW297:AW307" si="979">marincorr_age(AN297,U297,AS297,AU297)</f>
        <v>Out of range</v>
      </c>
      <c r="AX297" s="158">
        <f t="shared" ref="AX297:AX307" si="980">marincorr_age_error(AN297, AO297, U297, V297, AS297, AT297, AU297, AV297)</f>
        <v>226.1148365183</v>
      </c>
      <c r="AY297" s="158" t="e">
        <f t="shared" ref="AY297:AY307" si="981">SQRT(((AU297*EXP(-0.0000091577*AW297*1000))/(0.0000091577*(EXP(-0.0000091577*AW297*1000)+(AJ297/1000)*EXP(-(0.0000091577-0.0000028263)*AW297*1000)-AS297*AU297*EXP(-0.0000091577*AW297*1000))))^2*AT297^2+((AS297*EXP(-0.0000091577*AW297*1000))/(0.0000091577*(EXP(-0.0000091577*AW297*1000)+(AJ297/1000)*EXP(-(0.0000091577-0.0000028263)*AW297*1000)-AS297*AU297*EXP(-0.0000091577*AW297*1000))))^2*AV297^2+((0.0000091577/(0.0000091577-0.0000028263))*(EXP(-(0.0000091577-0.0000028263)*AW297*1000)-1)/(0.0000091577*(EXP(-0.0000091577*AW297*1000)+(AJ297/1000)*EXP(-(0.0000091577-0.0000028263)*AW297*1000)-AS297*AU297*EXP(-0.0000091577*AW297*1000))))^2*T297^2+(1/(0.0000091577*(EXP(-0.0000091577*AW297*1000)+(AJ297/1000)*EXP(-(0.0000091577-0.0000028263)*AW297*1000)-AS297*AU297*EXP(-0.0000091577*AW297*1000))))^2*AO297^2)/1000</f>
        <v>#VALUE!</v>
      </c>
      <c r="AZ297" s="148" t="str">
        <f>Input!B297</f>
        <v>Hu1-13</v>
      </c>
      <c r="BA297" s="159">
        <f>Input!E297</f>
        <v>0</v>
      </c>
      <c r="BB297" s="148" t="e">
        <f t="shared" ref="BB297:BB307" si="982">((U297-1)*EXP(0.0000028263*AW297*1000))*1000</f>
        <v>#VALUE!</v>
      </c>
      <c r="BC297" s="154" t="e">
        <f t="shared" ref="BC297:BC307" si="983">SQRT((EXP(0.0000028263*AW297*1000)*V297)^2+((U297-1)*0.0000028263*EXP(0.0000028263*AW297*1000)*AY297*1000)^2)*1000</f>
        <v>#VALUE!</v>
      </c>
      <c r="BD297" s="148" t="e">
        <f t="shared" ref="BD297:BD307" si="984">AW297*1000-58</f>
        <v>#VALUE!</v>
      </c>
      <c r="BE297" s="160" t="e">
        <f t="shared" ref="BE297:BE307" si="985">AY297/2*1000</f>
        <v>#VALUE!</v>
      </c>
      <c r="BF297" s="161" t="e">
        <f t="shared" ref="BF297:BF307" si="986">AY297/AW297*100</f>
        <v>#VALUE!</v>
      </c>
      <c r="BG297" s="162"/>
      <c r="BH297" s="162"/>
      <c r="BI297" s="162"/>
      <c r="BJ297" s="162"/>
      <c r="BK297" s="162"/>
      <c r="BL297" s="162"/>
      <c r="BM297" s="166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2"/>
      <c r="DC297" s="162"/>
      <c r="DD297" s="162"/>
      <c r="DE297" s="162"/>
    </row>
    <row r="298" spans="1:109" ht="15" customHeight="1" x14ac:dyDescent="0.2">
      <c r="A298" s="9">
        <f>Input!A298</f>
        <v>10852</v>
      </c>
      <c r="B298" s="9" t="str">
        <f>Input!B298</f>
        <v>KMS-2_160</v>
      </c>
      <c r="C298" s="9">
        <f>Input!O298</f>
        <v>0.12295345867073379</v>
      </c>
      <c r="D298" s="9">
        <f>C298*Input!P298/100</f>
        <v>3.1740643277955124E-4</v>
      </c>
      <c r="E298" s="11">
        <f>Input!M298</f>
        <v>0.14664317493072007</v>
      </c>
      <c r="F298" s="12">
        <f>E298*Input!N298/100</f>
        <v>2.2525753196140967E-5</v>
      </c>
      <c r="G298" s="13">
        <f t="shared" si="961"/>
        <v>20.219160959447684</v>
      </c>
      <c r="H298" s="12">
        <f>G298*Input!L298/100</f>
        <v>4.3231941587891908E-3</v>
      </c>
      <c r="I298" s="9">
        <v>0.3</v>
      </c>
      <c r="J298" s="21">
        <f>(((C298*$G$4*0.000000001*Input!G298*(234/233))-(I298*0.000000000000001))/Input!F298)*1000000000000</f>
        <v>5.2738143247905409</v>
      </c>
      <c r="K298" s="9">
        <f>J298*Input!P298/100</f>
        <v>1.3614440862995474E-2</v>
      </c>
      <c r="L298" s="14">
        <f t="shared" si="962"/>
        <v>7.2933018623133991E-2</v>
      </c>
      <c r="M298" s="22">
        <f>L298*Input!P298/100</f>
        <v>1.8827782091927205E-4</v>
      </c>
      <c r="N298" s="9">
        <v>5.0000000000000001E-3</v>
      </c>
      <c r="O298" s="21">
        <f>(((G298*$D$4*0.000000001*Input!G298*(238/236))-(N298*0.000000001))/Input!F298)*1000000</f>
        <v>8.7362003954625206E-2</v>
      </c>
      <c r="P298" s="9">
        <f>O298*Input!N298/100</f>
        <v>1.3419614930813443E-5</v>
      </c>
      <c r="Q298" s="23">
        <f t="shared" si="963"/>
        <v>6.5180719498591624E-2</v>
      </c>
      <c r="R298" s="24">
        <f>Q298*Input!N298/100</f>
        <v>1.0012363693474476E-5</v>
      </c>
      <c r="S298" s="65">
        <f>Input!S298*$G$6/0.000000000155125</f>
        <v>1.1123264712031784</v>
      </c>
      <c r="T298" s="9">
        <f>S298*Input!T298/100</f>
        <v>1.8398835668079672E-3</v>
      </c>
      <c r="U298" s="9">
        <f>S298*1/((U297+U299)/2)</f>
        <v>1.1160585975487372</v>
      </c>
      <c r="V298" s="9">
        <f>U298*Input!T298/100</f>
        <v>1.8460568244892458E-3</v>
      </c>
      <c r="W298" s="3">
        <v>3.0000000000000001E-3</v>
      </c>
      <c r="X298" s="21">
        <f>((($L$4*0.000000001*Input!G298/Input!W298*(232/229))-(W298*0.000000001))/Input!F298)*1000000000</f>
        <v>341.74716430173896</v>
      </c>
      <c r="Y298" s="21">
        <f>X298*Input!X298/100</f>
        <v>0.55441563062246557</v>
      </c>
      <c r="Z298" s="21">
        <f t="shared" si="964"/>
        <v>8.3444879133039329E-2</v>
      </c>
      <c r="AA298" s="21">
        <f>Z298*Input!X298/100</f>
        <v>1.3537243353952831E-4</v>
      </c>
      <c r="AB298" s="14">
        <v>0.05</v>
      </c>
      <c r="AC298" s="14">
        <v>0.9</v>
      </c>
      <c r="AD298" s="21">
        <f>(((Input!G298*$L$4*0.000000001*Input!U298*(230/229))-((AB298*0.000000000000001)+(Input!G298*AC298*0.000000000000001)))/Input!F298)*1000000000000</f>
        <v>0.93330975787520642</v>
      </c>
      <c r="AE298" s="21">
        <f>AD298*Input!V298/100</f>
        <v>4.9882054406994655E-3</v>
      </c>
      <c r="AF298" s="191">
        <f t="shared" si="965"/>
        <v>4.2548214009274908E-2</v>
      </c>
      <c r="AG298" s="21">
        <f>AF298*Input!V298/100</f>
        <v>2.274049219160623E-4</v>
      </c>
      <c r="AH298" s="9">
        <f t="shared" si="966"/>
        <v>0.50989604696339341</v>
      </c>
      <c r="AI298" s="3">
        <f t="shared" si="967"/>
        <v>2.8479890011213495E-3</v>
      </c>
      <c r="AJ298" s="22">
        <f t="shared" si="968"/>
        <v>116.05859754873715</v>
      </c>
      <c r="AK298" s="3">
        <f t="shared" si="969"/>
        <v>1.8460568244892457</v>
      </c>
      <c r="AL298" s="3">
        <f t="shared" si="970"/>
        <v>0.65277300306871044</v>
      </c>
      <c r="AM298" s="3">
        <f t="shared" si="971"/>
        <v>3.4902778976394623E-3</v>
      </c>
      <c r="AN298" s="9">
        <f>AL298*1/((AN297+AN299)/2)</f>
        <v>0.65187431844056021</v>
      </c>
      <c r="AO298" s="21">
        <f t="shared" si="972"/>
        <v>3.4854727677094016E-3</v>
      </c>
      <c r="AP298" s="58">
        <f t="shared" si="973"/>
        <v>93.864699999999999</v>
      </c>
      <c r="AQ298" s="58">
        <f t="shared" si="974"/>
        <v>0.8226</v>
      </c>
      <c r="AR298" s="58">
        <f t="shared" si="975"/>
        <v>0.87636779321725844</v>
      </c>
      <c r="AS298" s="67">
        <f t="shared" si="976"/>
        <v>1.2802080089779055</v>
      </c>
      <c r="AT298" s="67">
        <f t="shared" si="977"/>
        <v>2.0861678166466139E-3</v>
      </c>
      <c r="AU298" s="58">
        <v>0.75</v>
      </c>
      <c r="AV298" s="58">
        <f t="shared" si="978"/>
        <v>0.375</v>
      </c>
      <c r="AW298" s="58" t="str">
        <f t="shared" si="979"/>
        <v>Out of range</v>
      </c>
      <c r="AX298" s="57">
        <f t="shared" si="980"/>
        <v>27.663932416000002</v>
      </c>
      <c r="AY298" s="47" t="e">
        <f t="shared" si="981"/>
        <v>#VALUE!</v>
      </c>
      <c r="AZ298" s="9" t="str">
        <f>Input!B298</f>
        <v>KMS-2_160</v>
      </c>
      <c r="BA298" s="48">
        <f>Input!E298</f>
        <v>160</v>
      </c>
      <c r="BB298" s="58" t="e">
        <f t="shared" si="982"/>
        <v>#VALUE!</v>
      </c>
      <c r="BC298" s="22" t="e">
        <f t="shared" si="983"/>
        <v>#VALUE!</v>
      </c>
      <c r="BD298" s="9" t="e">
        <f t="shared" si="984"/>
        <v>#VALUE!</v>
      </c>
      <c r="BE298" s="49" t="e">
        <f t="shared" si="985"/>
        <v>#VALUE!</v>
      </c>
      <c r="BF298" s="89" t="e">
        <f t="shared" si="986"/>
        <v>#VALUE!</v>
      </c>
      <c r="BG298" s="85"/>
      <c r="BH298" s="85"/>
      <c r="BI298" s="85"/>
      <c r="BJ298" s="85"/>
      <c r="BK298" s="85"/>
      <c r="BL298" s="85"/>
      <c r="BM298" s="90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</row>
    <row r="299" spans="1:109" s="165" customFormat="1" ht="15" customHeight="1" x14ac:dyDescent="0.2">
      <c r="A299" s="148">
        <f>Input!A299</f>
        <v>10815</v>
      </c>
      <c r="B299" s="148" t="str">
        <f>Input!B299</f>
        <v>Hu1-13</v>
      </c>
      <c r="C299" s="148">
        <f>Input!O299</f>
        <v>1.9534146284789633</v>
      </c>
      <c r="D299" s="148">
        <f>C299*Input!P299/100</f>
        <v>8.0135792220081048E-2</v>
      </c>
      <c r="E299" s="149">
        <f>Input!M299</f>
        <v>2.7315369204065392</v>
      </c>
      <c r="F299" s="150">
        <f>E299*Input!N299/100</f>
        <v>1.2465394664510877E-3</v>
      </c>
      <c r="G299" s="151">
        <f t="shared" si="961"/>
        <v>376.62431058565363</v>
      </c>
      <c r="H299" s="150">
        <f>G299*Input!L299/100</f>
        <v>7.3846786540500309E-2</v>
      </c>
      <c r="I299" s="148">
        <v>0</v>
      </c>
      <c r="J299" s="152">
        <f>(((C299*$G$4*0.000000001*Input!G299*(234/233))-(I299*0.000000000000001))/Input!F299)*1000000000000</f>
        <v>705.25256159157925</v>
      </c>
      <c r="K299" s="148">
        <f>J299*Input!P299/100</f>
        <v>28.931887738748614</v>
      </c>
      <c r="L299" s="153">
        <f t="shared" si="962"/>
        <v>9.7531302849981323</v>
      </c>
      <c r="M299" s="154">
        <f>L299*Input!P299/100</f>
        <v>0.40010697709506116</v>
      </c>
      <c r="N299" s="148">
        <v>0</v>
      </c>
      <c r="O299" s="152">
        <f>(((G299*$D$4*0.000000001*Input!G299*(238/236))-(N299*0.000000001))/Input!F299)*1000000</f>
        <v>13.697321245080468</v>
      </c>
      <c r="P299" s="148">
        <f>O299*Input!N299/100</f>
        <v>6.2507855519340983E-3</v>
      </c>
      <c r="Q299" s="155">
        <f t="shared" si="963"/>
        <v>10.219560146781893</v>
      </c>
      <c r="R299" s="156">
        <f>Q299*Input!N299/100</f>
        <v>4.6637059735726814E-3</v>
      </c>
      <c r="S299" s="154">
        <f>Input!S299*$G$6/0.000000000155125</f>
        <v>0.99669060423999301</v>
      </c>
      <c r="T299" s="148">
        <f>S299*Input!T299/100</f>
        <v>1.4548108981822592E-3</v>
      </c>
      <c r="U299" s="154">
        <f>S299</f>
        <v>0.99669060423999301</v>
      </c>
      <c r="V299" s="148">
        <f>U299*Input!T299/100</f>
        <v>1.4548108981822592E-3</v>
      </c>
      <c r="W299" s="157">
        <v>0</v>
      </c>
      <c r="X299" s="152">
        <f>((($L$4*0.000000001*Input!G299/Input!W299*(232/229))-(W299*0.000000001))/Input!F299)*1000000000</f>
        <v>0.73054763630540875</v>
      </c>
      <c r="Y299" s="152">
        <f>X299*Input!X299/100</f>
        <v>2.4547290027480684E-2</v>
      </c>
      <c r="Z299" s="152">
        <f t="shared" si="964"/>
        <v>1.7837882967364893E-4</v>
      </c>
      <c r="AA299" s="152">
        <f>Z299*Input!X299/100</f>
        <v>5.9937458546934451E-6</v>
      </c>
      <c r="AB299" s="153">
        <v>0</v>
      </c>
      <c r="AC299" s="153">
        <v>0.9</v>
      </c>
      <c r="AD299" s="152">
        <f>(((Input!G299*$L$4*0.000000001*Input!U299*(230/229))-((AB299*0.000000000000001)+(Input!G299*AC299*0.000000000000001)))/Input!F299)*1000000000000</f>
        <v>224.59579843638409</v>
      </c>
      <c r="AE299" s="152">
        <f>AD299*Input!V299/100</f>
        <v>1.2362137016610648</v>
      </c>
      <c r="AF299" s="152">
        <f t="shared" si="965"/>
        <v>10.238990878238519</v>
      </c>
      <c r="AG299" s="152">
        <f>AF299*Input!V299/100</f>
        <v>5.6357157627088601E-2</v>
      </c>
      <c r="AH299" s="148">
        <f t="shared" si="966"/>
        <v>57400.258186305822</v>
      </c>
      <c r="AI299" s="157">
        <f t="shared" si="967"/>
        <v>1954.4241864481526</v>
      </c>
      <c r="AJ299" s="154">
        <f t="shared" si="968"/>
        <v>-3.3093957600069945</v>
      </c>
      <c r="AK299" s="157">
        <f t="shared" si="969"/>
        <v>1.4548108981822592</v>
      </c>
      <c r="AL299" s="157">
        <f t="shared" si="970"/>
        <v>1.0019013275696358</v>
      </c>
      <c r="AM299" s="157">
        <f t="shared" si="971"/>
        <v>5.5335578683686363E-3</v>
      </c>
      <c r="AN299" s="148">
        <f>AF299/Q299</f>
        <v>1.0019013275696358</v>
      </c>
      <c r="AO299" s="152">
        <f t="shared" si="972"/>
        <v>5.5335578683686363E-3</v>
      </c>
      <c r="AP299" s="148" t="str">
        <f t="shared" si="973"/>
        <v>Out of range</v>
      </c>
      <c r="AQ299" s="148" t="e">
        <f t="shared" si="974"/>
        <v>#VALUE!</v>
      </c>
      <c r="AR299" s="148" t="e">
        <f t="shared" si="975"/>
        <v>#VALUE!</v>
      </c>
      <c r="AS299" s="156">
        <f t="shared" si="976"/>
        <v>1.7454648449798485E-5</v>
      </c>
      <c r="AT299" s="156">
        <f t="shared" si="977"/>
        <v>5.8655152746968946E-7</v>
      </c>
      <c r="AU299" s="148">
        <v>0.75</v>
      </c>
      <c r="AV299" s="148">
        <f t="shared" si="978"/>
        <v>0.375</v>
      </c>
      <c r="AW299" s="148" t="str">
        <f t="shared" si="979"/>
        <v>Out of range</v>
      </c>
      <c r="AX299" s="158">
        <f t="shared" si="980"/>
        <v>193.9752561</v>
      </c>
      <c r="AY299" s="158" t="e">
        <f t="shared" si="981"/>
        <v>#VALUE!</v>
      </c>
      <c r="AZ299" s="148" t="str">
        <f>Input!B299</f>
        <v>Hu1-13</v>
      </c>
      <c r="BA299" s="159">
        <f>Input!E299</f>
        <v>0</v>
      </c>
      <c r="BB299" s="148" t="e">
        <f t="shared" si="982"/>
        <v>#VALUE!</v>
      </c>
      <c r="BC299" s="154" t="e">
        <f t="shared" si="983"/>
        <v>#VALUE!</v>
      </c>
      <c r="BD299" s="148" t="e">
        <f t="shared" si="984"/>
        <v>#VALUE!</v>
      </c>
      <c r="BE299" s="160" t="e">
        <f t="shared" si="985"/>
        <v>#VALUE!</v>
      </c>
      <c r="BF299" s="161" t="e">
        <f t="shared" si="986"/>
        <v>#VALUE!</v>
      </c>
      <c r="BG299" s="162"/>
      <c r="BH299" s="162"/>
      <c r="BI299" s="162"/>
      <c r="BJ299" s="162"/>
      <c r="BK299" s="162"/>
      <c r="BL299" s="162"/>
      <c r="BM299" s="166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2"/>
      <c r="DC299" s="162"/>
      <c r="DD299" s="162"/>
      <c r="DE299" s="162"/>
    </row>
    <row r="300" spans="1:109" ht="15" customHeight="1" x14ac:dyDescent="0.2">
      <c r="A300" s="9">
        <f>Input!A300</f>
        <v>10853</v>
      </c>
      <c r="B300" s="9" t="str">
        <f>Input!B300</f>
        <v>KMS-2_7</v>
      </c>
      <c r="C300" s="9">
        <f>Input!O300</f>
        <v>8.7337852926385712E-2</v>
      </c>
      <c r="D300" s="9">
        <f>C300*Input!P300/100</f>
        <v>2.9118727770117232E-4</v>
      </c>
      <c r="E300" s="11">
        <f>Input!M300</f>
        <v>0.12322792874346365</v>
      </c>
      <c r="F300" s="12">
        <f>E300*Input!N300/100</f>
        <v>2.2585078037759965E-5</v>
      </c>
      <c r="G300" s="13">
        <f t="shared" si="961"/>
        <v>16.990666815148767</v>
      </c>
      <c r="H300" s="12">
        <f>G300*Input!L300/100</f>
        <v>4.520298616851175E-3</v>
      </c>
      <c r="I300" s="9">
        <v>0.3</v>
      </c>
      <c r="J300" s="21">
        <f>(((C300*$G$4*0.000000001*Input!G300*(234/233))-(I300*0.000000000000001))/Input!F300)*1000000000000</f>
        <v>3.3076647035436135</v>
      </c>
      <c r="K300" s="9">
        <f>J300*Input!P300/100</f>
        <v>1.1027863043357939E-2</v>
      </c>
      <c r="L300" s="14">
        <f t="shared" si="962"/>
        <v>4.574259853795868E-2</v>
      </c>
      <c r="M300" s="22">
        <f>L300*Input!P300/100</f>
        <v>1.5250732983409303E-4</v>
      </c>
      <c r="N300" s="9">
        <v>5.0000000000000001E-3</v>
      </c>
      <c r="O300" s="21">
        <f>(((G300*$D$4*0.000000001*Input!G300*(238/236))-(N300*0.000000001))/Input!F300)*1000000</f>
        <v>6.4828190011388981E-2</v>
      </c>
      <c r="P300" s="9">
        <f>O300*Input!N300/100</f>
        <v>1.1881638727386415E-5</v>
      </c>
      <c r="Q300" s="23">
        <f t="shared" si="963"/>
        <v>4.8368259397168198E-2</v>
      </c>
      <c r="R300" s="24">
        <f>Q300*Input!N300/100</f>
        <v>8.8648809095040843E-6</v>
      </c>
      <c r="S300" s="65">
        <f>Input!S300*$G$6/0.000000000155125</f>
        <v>0.94015789122308635</v>
      </c>
      <c r="T300" s="9">
        <f>S300*Input!T300/100</f>
        <v>1.9012420978181436E-3</v>
      </c>
      <c r="U300" s="9">
        <f>S300*1/((U299+U301)/2)</f>
        <v>0.94152065404732888</v>
      </c>
      <c r="V300" s="9">
        <f>U300*Input!T300/100</f>
        <v>1.9039979562489235E-3</v>
      </c>
      <c r="W300" s="3">
        <v>3.0000000000000001E-3</v>
      </c>
      <c r="X300" s="21">
        <f>((($L$4*0.000000001*Input!G300/Input!W300*(232/229))-(W300*0.000000001))/Input!F300)*1000000000</f>
        <v>17.503186647112965</v>
      </c>
      <c r="Y300" s="21">
        <f>X300*Input!X300/100</f>
        <v>2.3769134502077321E-2</v>
      </c>
      <c r="Z300" s="21">
        <f t="shared" si="964"/>
        <v>4.2737773616807664E-3</v>
      </c>
      <c r="AA300" s="21">
        <f>Z300*Input!X300/100</f>
        <v>5.8037425407035174E-6</v>
      </c>
      <c r="AB300" s="14">
        <v>0.05</v>
      </c>
      <c r="AC300" s="14">
        <v>0.9</v>
      </c>
      <c r="AD300" s="21">
        <f>(((Input!G300*$L$4*0.000000001*Input!U300*(230/229))-((AB300*0.000000000000001)+(Input!G300*AC300*0.000000000000001)))/Input!F300)*1000000000000</f>
        <v>0.13498578104310696</v>
      </c>
      <c r="AE300" s="21">
        <f>AD300*Input!V300/100</f>
        <v>1.7120421035888525E-3</v>
      </c>
      <c r="AF300" s="191">
        <f t="shared" si="965"/>
        <v>6.1538024772255654E-3</v>
      </c>
      <c r="AG300" s="21">
        <f>AF300*Input!V300/100</f>
        <v>7.8049472001907175E-5</v>
      </c>
      <c r="AH300" s="9">
        <f t="shared" si="966"/>
        <v>1.4398977664118267</v>
      </c>
      <c r="AI300" s="3">
        <f t="shared" si="967"/>
        <v>1.8366792090720074E-2</v>
      </c>
      <c r="AJ300" s="22">
        <f t="shared" si="968"/>
        <v>-58.479345952671125</v>
      </c>
      <c r="AK300" s="3">
        <f t="shared" si="969"/>
        <v>1.9039979562489235</v>
      </c>
      <c r="AL300" s="3">
        <f t="shared" si="970"/>
        <v>0.12722811517145169</v>
      </c>
      <c r="AM300" s="3">
        <f t="shared" si="971"/>
        <v>1.6138190973616444E-3</v>
      </c>
      <c r="AN300" s="9">
        <f>AL300*1/((AN299+AN301)/2)</f>
        <v>0.12678632856182914</v>
      </c>
      <c r="AO300" s="21">
        <f t="shared" si="972"/>
        <v>1.6082152757015756E-3</v>
      </c>
      <c r="AP300" s="58">
        <f t="shared" si="973"/>
        <v>15.8171</v>
      </c>
      <c r="AQ300" s="58">
        <f t="shared" si="974"/>
        <v>0.21970000000000001</v>
      </c>
      <c r="AR300" s="58">
        <f t="shared" si="975"/>
        <v>1.3890030410125751</v>
      </c>
      <c r="AS300" s="67">
        <f t="shared" si="976"/>
        <v>8.8359130862810872E-2</v>
      </c>
      <c r="AT300" s="67">
        <f t="shared" si="977"/>
        <v>1.2107861758330676E-4</v>
      </c>
      <c r="AU300" s="58">
        <v>0.75</v>
      </c>
      <c r="AV300" s="58">
        <f t="shared" si="978"/>
        <v>0.375</v>
      </c>
      <c r="AW300" s="58">
        <f t="shared" si="979"/>
        <v>7.8299000000000003</v>
      </c>
      <c r="AX300" s="57">
        <f t="shared" si="980"/>
        <v>3.9862256767000002</v>
      </c>
      <c r="AY300" s="47">
        <f t="shared" si="981"/>
        <v>4.1458021681609862</v>
      </c>
      <c r="AZ300" s="9" t="str">
        <f>Input!B300</f>
        <v>KMS-2_7</v>
      </c>
      <c r="BA300" s="48">
        <f>Input!E300</f>
        <v>7</v>
      </c>
      <c r="BB300" s="58">
        <f t="shared" si="982"/>
        <v>-59.787898701609912</v>
      </c>
      <c r="BC300" s="22">
        <f t="shared" si="983"/>
        <v>2.0688241950958535</v>
      </c>
      <c r="BD300" s="9">
        <f t="shared" si="984"/>
        <v>7771.9000000000005</v>
      </c>
      <c r="BE300" s="49">
        <f t="shared" si="985"/>
        <v>2072.9010840804931</v>
      </c>
      <c r="BF300" s="89">
        <f t="shared" si="986"/>
        <v>52.948341206924553</v>
      </c>
      <c r="BG300" s="85"/>
      <c r="BH300" s="85"/>
      <c r="BI300" s="85"/>
      <c r="BJ300" s="85"/>
      <c r="BK300" s="85"/>
      <c r="BL300" s="85"/>
      <c r="BM300" s="90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  <c r="CM300" s="85"/>
      <c r="CN300" s="85"/>
      <c r="CO300" s="85"/>
      <c r="CP300" s="85"/>
      <c r="CQ300" s="85"/>
      <c r="CR300" s="85"/>
      <c r="CS300" s="85"/>
      <c r="CT300" s="85"/>
      <c r="CU300" s="85"/>
      <c r="CV300" s="85"/>
      <c r="CW300" s="85"/>
      <c r="CX300" s="85"/>
      <c r="CY300" s="85"/>
      <c r="CZ300" s="85"/>
      <c r="DA300" s="85"/>
      <c r="DB300" s="85"/>
      <c r="DC300" s="85"/>
      <c r="DD300" s="85"/>
      <c r="DE300" s="85"/>
    </row>
    <row r="301" spans="1:109" s="165" customFormat="1" ht="15" customHeight="1" x14ac:dyDescent="0.2">
      <c r="A301" s="148">
        <f>Input!A301</f>
        <v>10815</v>
      </c>
      <c r="B301" s="148" t="str">
        <f>Input!B301</f>
        <v>Hu1-13</v>
      </c>
      <c r="C301" s="148">
        <f>Input!O301</f>
        <v>2.1752331227658446</v>
      </c>
      <c r="D301" s="148">
        <f>C301*Input!P301/100</f>
        <v>0.15071049966649738</v>
      </c>
      <c r="E301" s="149">
        <f>Input!M301</f>
        <v>2.7314264267261232</v>
      </c>
      <c r="F301" s="150">
        <f>E301*Input!N301/100</f>
        <v>1.3394271577254245E-3</v>
      </c>
      <c r="G301" s="151">
        <f t="shared" si="961"/>
        <v>376.60907571699784</v>
      </c>
      <c r="H301" s="150">
        <f>G301*Input!L301/100</f>
        <v>7.5506080510514592E-2</v>
      </c>
      <c r="I301" s="148">
        <v>0</v>
      </c>
      <c r="J301" s="152">
        <f>(((C301*$G$4*0.000000001*Input!G301*(234/233))-(I301*0.000000000000001))/Input!F301)*1000000000000</f>
        <v>785.33697327944594</v>
      </c>
      <c r="K301" s="148">
        <f>J301*Input!P301/100</f>
        <v>54.411881839600348</v>
      </c>
      <c r="L301" s="153">
        <f t="shared" si="962"/>
        <v>10.860639485994867</v>
      </c>
      <c r="M301" s="154">
        <f>L301*Input!P301/100</f>
        <v>0.75247677432878735</v>
      </c>
      <c r="N301" s="148">
        <v>0</v>
      </c>
      <c r="O301" s="152">
        <f>(((G301*$D$4*0.000000001*Input!G301*(238/236))-(N301*0.000000001))/Input!F301)*1000000</f>
        <v>13.69676717333247</v>
      </c>
      <c r="P301" s="148">
        <f>O301*Input!N301/100</f>
        <v>6.7165718781570247E-3</v>
      </c>
      <c r="Q301" s="155">
        <f t="shared" si="963"/>
        <v>10.219146754305145</v>
      </c>
      <c r="R301" s="156">
        <f>Q301*Input!N301/100</f>
        <v>5.0112287695422506E-3</v>
      </c>
      <c r="S301" s="154">
        <f>Input!S301*$G$6/0.000000000155125</f>
        <v>1.00041458337669</v>
      </c>
      <c r="T301" s="148">
        <f>S301*Input!T301/100</f>
        <v>1.6711198828441717E-3</v>
      </c>
      <c r="U301" s="154">
        <f>S301</f>
        <v>1.00041458337669</v>
      </c>
      <c r="V301" s="148">
        <f>U301*Input!T301/100</f>
        <v>1.6711198828441717E-3</v>
      </c>
      <c r="W301" s="157">
        <v>0</v>
      </c>
      <c r="X301" s="152">
        <f>((($L$4*0.000000001*Input!G301/Input!W301*(232/229))-(W301*0.000000001))/Input!F301)*1000000000</f>
        <v>0.88755031979117793</v>
      </c>
      <c r="Y301" s="152">
        <f>X301*Input!X301/100</f>
        <v>1.8098221446574411E-2</v>
      </c>
      <c r="Z301" s="152">
        <f t="shared" si="964"/>
        <v>2.1671439267327493E-4</v>
      </c>
      <c r="AA301" s="152">
        <f>Z301*Input!X301/100</f>
        <v>4.419067834017131E-6</v>
      </c>
      <c r="AB301" s="153">
        <v>0</v>
      </c>
      <c r="AC301" s="153">
        <v>0.9</v>
      </c>
      <c r="AD301" s="152">
        <f>(((Input!G301*$L$4*0.000000001*Input!U301*(230/229))-((AB301*0.000000000000001)+(Input!G301*AC301*0.000000000000001)))/Input!F301)*1000000000000</f>
        <v>225.2964815242363</v>
      </c>
      <c r="AE301" s="152">
        <f>AD301*Input!V301/100</f>
        <v>1.4237720608238271</v>
      </c>
      <c r="AF301" s="152">
        <f t="shared" si="965"/>
        <v>10.270933985789959</v>
      </c>
      <c r="AG301" s="152">
        <f>AF301*Input!V301/100</f>
        <v>6.4907666327494479E-2</v>
      </c>
      <c r="AH301" s="148">
        <f t="shared" si="966"/>
        <v>47393.871071935333</v>
      </c>
      <c r="AI301" s="157">
        <f t="shared" si="967"/>
        <v>1011.7653301379504</v>
      </c>
      <c r="AJ301" s="154">
        <f t="shared" si="968"/>
        <v>0.41458337668998091</v>
      </c>
      <c r="AK301" s="157">
        <f t="shared" si="969"/>
        <v>1.6711198828441716</v>
      </c>
      <c r="AL301" s="157">
        <f t="shared" si="970"/>
        <v>1.0050676668737533</v>
      </c>
      <c r="AM301" s="157">
        <f t="shared" si="971"/>
        <v>6.3706674780487447E-3</v>
      </c>
      <c r="AN301" s="148">
        <f>AF301/Q301</f>
        <v>1.0050676668737533</v>
      </c>
      <c r="AO301" s="152">
        <f t="shared" si="972"/>
        <v>6.3706674780487447E-3</v>
      </c>
      <c r="AP301" s="148" t="str">
        <f t="shared" si="973"/>
        <v>Out of range</v>
      </c>
      <c r="AQ301" s="148" t="e">
        <f t="shared" si="974"/>
        <v>#VALUE!</v>
      </c>
      <c r="AR301" s="148" t="e">
        <f t="shared" si="975"/>
        <v>#VALUE!</v>
      </c>
      <c r="AS301" s="156">
        <f t="shared" si="976"/>
        <v>2.1206701291570845E-5</v>
      </c>
      <c r="AT301" s="156">
        <f t="shared" si="977"/>
        <v>4.3255524051081306E-7</v>
      </c>
      <c r="AU301" s="148">
        <v>0.75</v>
      </c>
      <c r="AV301" s="148">
        <f t="shared" si="978"/>
        <v>0.375</v>
      </c>
      <c r="AW301" s="148" t="str">
        <f t="shared" si="979"/>
        <v>Out of range</v>
      </c>
      <c r="AX301" s="158">
        <f t="shared" si="980"/>
        <v>251.41396548340001</v>
      </c>
      <c r="AY301" s="158" t="e">
        <f t="shared" si="981"/>
        <v>#VALUE!</v>
      </c>
      <c r="AZ301" s="148" t="str">
        <f>Input!B301</f>
        <v>Hu1-13</v>
      </c>
      <c r="BA301" s="159">
        <f>Input!E301</f>
        <v>0</v>
      </c>
      <c r="BB301" s="148" t="e">
        <f t="shared" si="982"/>
        <v>#VALUE!</v>
      </c>
      <c r="BC301" s="154" t="e">
        <f t="shared" si="983"/>
        <v>#VALUE!</v>
      </c>
      <c r="BD301" s="148" t="e">
        <f t="shared" si="984"/>
        <v>#VALUE!</v>
      </c>
      <c r="BE301" s="160" t="e">
        <f t="shared" si="985"/>
        <v>#VALUE!</v>
      </c>
      <c r="BF301" s="161" t="e">
        <f t="shared" si="986"/>
        <v>#VALUE!</v>
      </c>
      <c r="BG301" s="162"/>
      <c r="BH301" s="162"/>
      <c r="BI301" s="162"/>
      <c r="BJ301" s="162"/>
      <c r="BK301" s="162"/>
      <c r="BL301" s="162"/>
      <c r="BM301" s="166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2"/>
      <c r="DC301" s="162"/>
      <c r="DD301" s="162"/>
      <c r="DE301" s="162"/>
    </row>
    <row r="302" spans="1:109" ht="15" customHeight="1" x14ac:dyDescent="0.2">
      <c r="A302" s="9">
        <f>Input!A302</f>
        <v>10862</v>
      </c>
      <c r="B302" s="9" t="str">
        <f>Input!B302</f>
        <v>KMS-5_230</v>
      </c>
      <c r="C302" s="9">
        <f>Input!O302</f>
        <v>9.1928093789292509E-2</v>
      </c>
      <c r="D302" s="9">
        <f>C302*Input!P302/100</f>
        <v>3.9685937108160067E-4</v>
      </c>
      <c r="E302" s="11">
        <f>Input!M302</f>
        <v>0.12641551662600264</v>
      </c>
      <c r="F302" s="12">
        <f>E302*Input!N302/100</f>
        <v>2.2376085540500973E-5</v>
      </c>
      <c r="G302" s="13">
        <f t="shared" si="961"/>
        <v>17.430171432393244</v>
      </c>
      <c r="H302" s="12">
        <f>G302*Input!L302/100</f>
        <v>4.1110986387087531E-3</v>
      </c>
      <c r="I302" s="9">
        <v>0.3</v>
      </c>
      <c r="J302" s="21">
        <f>(((C302*$G$4*0.000000001*Input!G302*(234/233))-(I302*0.000000000000001))/Input!F302)*1000000000000</f>
        <v>3.175366869304677</v>
      </c>
      <c r="K302" s="9">
        <f>J302*Input!P302/100</f>
        <v>1.3708258778802031E-2</v>
      </c>
      <c r="L302" s="14">
        <f t="shared" si="962"/>
        <v>4.3913015656553034E-2</v>
      </c>
      <c r="M302" s="22">
        <f>L302*Input!P302/100</f>
        <v>1.8957525449946833E-4</v>
      </c>
      <c r="N302" s="9">
        <v>5.0000000000000001E-3</v>
      </c>
      <c r="O302" s="21">
        <f>(((G302*$D$4*0.000000001*Input!G302*(238/236))-(N302*0.000000001))/Input!F302)*1000000</f>
        <v>6.0655546647074773E-2</v>
      </c>
      <c r="P302" s="9">
        <f>O302*Input!N302/100</f>
        <v>1.0736290421500522E-5</v>
      </c>
      <c r="Q302" s="23">
        <f t="shared" si="963"/>
        <v>4.5255053605342654E-2</v>
      </c>
      <c r="R302" s="24">
        <f>Q302*Input!N302/100</f>
        <v>8.0103374778663373E-6</v>
      </c>
      <c r="S302" s="65">
        <f>Input!S302*$G$6/0.000000000155125</f>
        <v>0.9691075610534774</v>
      </c>
      <c r="T302" s="9">
        <f>S302*Input!T302/100</f>
        <v>1.9084337431435191E-3</v>
      </c>
      <c r="U302" s="9">
        <f>S302*1/((U301+U303)/2)</f>
        <v>0.96856867276829073</v>
      </c>
      <c r="V302" s="9">
        <f>U302*Input!T302/100</f>
        <v>1.907372527001405E-3</v>
      </c>
      <c r="W302" s="3">
        <v>3.0000000000000001E-3</v>
      </c>
      <c r="X302" s="21">
        <f>((($L$4*0.000000001*Input!G302/Input!W302*(232/229))-(W302*0.000000001))/Input!F302)*1000000000</f>
        <v>35.225243653194958</v>
      </c>
      <c r="Y302" s="21">
        <f>X302*Input!X302/100</f>
        <v>7.1804221115100972E-2</v>
      </c>
      <c r="Z302" s="21">
        <f t="shared" si="964"/>
        <v>8.6009966024983859E-3</v>
      </c>
      <c r="AA302" s="21">
        <f>Z302*Input!X302/100</f>
        <v>1.7532536266786353E-5</v>
      </c>
      <c r="AB302" s="14">
        <v>0.05</v>
      </c>
      <c r="AC302" s="14">
        <v>0.9</v>
      </c>
      <c r="AD302" s="21">
        <f>(((Input!G302*$L$4*0.000000001*Input!U302*(230/229))-((AB302*0.000000000000001)+(Input!G302*AC302*0.000000000000001)))/Input!F302)*1000000000000</f>
        <v>0.15900039786615225</v>
      </c>
      <c r="AE302" s="21">
        <f>AD302*Input!V302/100</f>
        <v>2.462960382322371E-3</v>
      </c>
      <c r="AF302" s="191">
        <f t="shared" si="965"/>
        <v>7.2485934052277205E-3</v>
      </c>
      <c r="AG302" s="21">
        <f>AF302*Input!V302/100</f>
        <v>1.1228272774303293E-4</v>
      </c>
      <c r="AH302" s="9">
        <f t="shared" si="966"/>
        <v>0.84276203563691399</v>
      </c>
      <c r="AI302" s="3">
        <f t="shared" si="967"/>
        <v>1.3167166785853873E-2</v>
      </c>
      <c r="AJ302" s="22">
        <f t="shared" si="968"/>
        <v>-31.431327231709272</v>
      </c>
      <c r="AK302" s="3">
        <f t="shared" si="969"/>
        <v>1.907372527001405</v>
      </c>
      <c r="AL302" s="3">
        <f t="shared" si="970"/>
        <v>0.16017202119437943</v>
      </c>
      <c r="AM302" s="3">
        <f t="shared" si="971"/>
        <v>2.4812711295371021E-3</v>
      </c>
      <c r="AN302" s="9">
        <f>AL302*1/((AN301+AN303)/2)</f>
        <v>0.15955083269978806</v>
      </c>
      <c r="AO302" s="21">
        <f t="shared" si="972"/>
        <v>2.4716481188131528E-3</v>
      </c>
      <c r="AP302" s="58">
        <f t="shared" si="973"/>
        <v>19.674600000000002</v>
      </c>
      <c r="AQ302" s="58">
        <f t="shared" si="974"/>
        <v>0.33650000000000002</v>
      </c>
      <c r="AR302" s="58">
        <f t="shared" si="975"/>
        <v>1.7103270206255781</v>
      </c>
      <c r="AS302" s="67">
        <f t="shared" si="976"/>
        <v>0.19005604716559174</v>
      </c>
      <c r="AT302" s="67">
        <f t="shared" si="977"/>
        <v>3.8887392750210043E-4</v>
      </c>
      <c r="AU302" s="58">
        <v>0.75</v>
      </c>
      <c r="AV302" s="58">
        <f t="shared" si="978"/>
        <v>0.375</v>
      </c>
      <c r="AW302" s="58">
        <f t="shared" si="979"/>
        <v>2.2723</v>
      </c>
      <c r="AX302" s="57">
        <f t="shared" si="980"/>
        <v>5.9552070257</v>
      </c>
      <c r="AY302" s="47">
        <f t="shared" si="981"/>
        <v>9.4300667172520427</v>
      </c>
      <c r="AZ302" s="9" t="str">
        <f>Input!B302</f>
        <v>KMS-5_230</v>
      </c>
      <c r="BA302" s="48">
        <f>Input!E302</f>
        <v>230</v>
      </c>
      <c r="BB302" s="58">
        <f t="shared" si="982"/>
        <v>-31.633835125507584</v>
      </c>
      <c r="BC302" s="22">
        <f t="shared" si="983"/>
        <v>2.096648926134471</v>
      </c>
      <c r="BD302" s="9">
        <f t="shared" si="984"/>
        <v>2214.3000000000002</v>
      </c>
      <c r="BE302" s="49">
        <f t="shared" si="985"/>
        <v>4715.0333586260213</v>
      </c>
      <c r="BF302" s="89">
        <f t="shared" si="986"/>
        <v>415.00095573876877</v>
      </c>
      <c r="BG302" s="85"/>
      <c r="BH302" s="85"/>
      <c r="BI302" s="85"/>
      <c r="BJ302" s="85"/>
      <c r="BK302" s="85"/>
      <c r="BL302" s="85"/>
      <c r="BM302" s="90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  <c r="CM302" s="85"/>
      <c r="CN302" s="85"/>
      <c r="CO302" s="85"/>
      <c r="CP302" s="85"/>
      <c r="CQ302" s="85"/>
      <c r="CR302" s="85"/>
      <c r="CS302" s="85"/>
      <c r="CT302" s="85"/>
      <c r="CU302" s="85"/>
      <c r="CV302" s="85"/>
      <c r="CW302" s="85"/>
      <c r="CX302" s="85"/>
      <c r="CY302" s="85"/>
      <c r="CZ302" s="85"/>
      <c r="DA302" s="85"/>
      <c r="DB302" s="85"/>
      <c r="DC302" s="85"/>
      <c r="DD302" s="85"/>
      <c r="DE302" s="85"/>
    </row>
    <row r="303" spans="1:109" s="165" customFormat="1" ht="15" customHeight="1" x14ac:dyDescent="0.2">
      <c r="A303" s="148">
        <f>Input!A303</f>
        <v>10815</v>
      </c>
      <c r="B303" s="148" t="str">
        <f>Input!B303</f>
        <v>Hu1-13</v>
      </c>
      <c r="C303" s="148">
        <f>Input!O303</f>
        <v>2.0439327390504678</v>
      </c>
      <c r="D303" s="148">
        <f>C303*Input!P303/100</f>
        <v>0.11046814713263652</v>
      </c>
      <c r="E303" s="149">
        <f>Input!M303</f>
        <v>2.7315825407580796</v>
      </c>
      <c r="F303" s="150">
        <f>E303*Input!N303/100</f>
        <v>1.7946319312125087E-3</v>
      </c>
      <c r="G303" s="151">
        <f t="shared" si="961"/>
        <v>376.63060071972399</v>
      </c>
      <c r="H303" s="150">
        <f>G303*Input!L303/100</f>
        <v>5.5105903042138013E-2</v>
      </c>
      <c r="I303" s="148">
        <v>0</v>
      </c>
      <c r="J303" s="152">
        <f>(((C303*$G$4*0.000000001*Input!G303*(234/233))-(I303*0.000000000000001))/Input!F303)*1000000000000</f>
        <v>737.9328376682929</v>
      </c>
      <c r="K303" s="148">
        <f>J303*Input!P303/100</f>
        <v>39.882952960289252</v>
      </c>
      <c r="L303" s="153">
        <f t="shared" si="962"/>
        <v>10.205074748137111</v>
      </c>
      <c r="M303" s="154">
        <f>L303*Input!P303/100</f>
        <v>0.55155224887707444</v>
      </c>
      <c r="N303" s="148">
        <v>0</v>
      </c>
      <c r="O303" s="152">
        <f>(((G303*$D$4*0.000000001*Input!G303*(238/236))-(N303*0.000000001))/Input!F303)*1000000</f>
        <v>13.69755000882358</v>
      </c>
      <c r="P303" s="148">
        <f>O303*Input!N303/100</f>
        <v>8.9992011072061052E-3</v>
      </c>
      <c r="Q303" s="155">
        <f t="shared" si="963"/>
        <v>10.219730827223001</v>
      </c>
      <c r="R303" s="156">
        <f>Q303*Input!N303/100</f>
        <v>6.7142965651849759E-3</v>
      </c>
      <c r="S303" s="154">
        <f>Input!S303*$G$6/0.000000000155125</f>
        <v>1.0006981684608156</v>
      </c>
      <c r="T303" s="148">
        <f>S303*Input!T303/100</f>
        <v>2.2499875121554948E-3</v>
      </c>
      <c r="U303" s="154">
        <f>S303</f>
        <v>1.0006981684608156</v>
      </c>
      <c r="V303" s="148">
        <f>U303*Input!T303/100</f>
        <v>2.2499875121554948E-3</v>
      </c>
      <c r="W303" s="157">
        <v>0</v>
      </c>
      <c r="X303" s="152">
        <f>((($L$4*0.000000001*Input!G303/Input!W303*(232/229))-(W303*0.000000001))/Input!F303)*1000000000</f>
        <v>0.93724060241989593</v>
      </c>
      <c r="Y303" s="152">
        <f>X303*Input!X303/100</f>
        <v>2.1190996043918848E-2</v>
      </c>
      <c r="Z303" s="152">
        <f t="shared" si="964"/>
        <v>2.2884733790637406E-4</v>
      </c>
      <c r="AA303" s="152">
        <f>Z303*Input!X303/100</f>
        <v>5.1742348973296959E-6</v>
      </c>
      <c r="AB303" s="153">
        <v>0</v>
      </c>
      <c r="AC303" s="153">
        <v>0.9</v>
      </c>
      <c r="AD303" s="152">
        <f>(((Input!G303*$L$4*0.000000001*Input!U303*(230/229))-((AB303*0.000000000000001)+(Input!G303*AC303*0.000000000000001)))/Input!F303)*1000000000000</f>
        <v>224.78286080166754</v>
      </c>
      <c r="AE303" s="152">
        <f>AD303*Input!V303/100</f>
        <v>1.3839131252022561</v>
      </c>
      <c r="AF303" s="152">
        <f t="shared" si="965"/>
        <v>10.247518775310208</v>
      </c>
      <c r="AG303" s="152">
        <f>AF303*Input!V303/100</f>
        <v>6.3090556296555245E-2</v>
      </c>
      <c r="AH303" s="148">
        <f t="shared" si="966"/>
        <v>44778.841952282921</v>
      </c>
      <c r="AI303" s="157">
        <f t="shared" si="967"/>
        <v>1049.3126166348723</v>
      </c>
      <c r="AJ303" s="154">
        <f t="shared" si="968"/>
        <v>0.69816846081560691</v>
      </c>
      <c r="AK303" s="157">
        <f t="shared" si="969"/>
        <v>2.2499875121554949</v>
      </c>
      <c r="AL303" s="157">
        <f t="shared" si="970"/>
        <v>1.0027190489218352</v>
      </c>
      <c r="AM303" s="157">
        <f t="shared" si="971"/>
        <v>6.2084573825879168E-3</v>
      </c>
      <c r="AN303" s="148">
        <f>AF303/Q303</f>
        <v>1.0027190489218352</v>
      </c>
      <c r="AO303" s="152">
        <f t="shared" si="972"/>
        <v>6.2084573825879168E-3</v>
      </c>
      <c r="AP303" s="148" t="str">
        <f t="shared" si="973"/>
        <v>Out of range</v>
      </c>
      <c r="AQ303" s="148" t="e">
        <f t="shared" si="974"/>
        <v>#VALUE!</v>
      </c>
      <c r="AR303" s="148" t="e">
        <f t="shared" si="975"/>
        <v>#VALUE!</v>
      </c>
      <c r="AS303" s="156">
        <f t="shared" si="976"/>
        <v>2.2392697202628629E-5</v>
      </c>
      <c r="AT303" s="156">
        <f t="shared" si="977"/>
        <v>5.0651225084602838E-7</v>
      </c>
      <c r="AU303" s="148">
        <v>0.75</v>
      </c>
      <c r="AV303" s="148">
        <f t="shared" si="978"/>
        <v>0.375</v>
      </c>
      <c r="AW303" s="148" t="str">
        <f t="shared" si="979"/>
        <v>Out of range</v>
      </c>
      <c r="AX303" s="158">
        <f t="shared" si="980"/>
        <v>304.72492150480002</v>
      </c>
      <c r="AY303" s="158" t="e">
        <f t="shared" si="981"/>
        <v>#VALUE!</v>
      </c>
      <c r="AZ303" s="148" t="str">
        <f>Input!B303</f>
        <v>Hu1-13</v>
      </c>
      <c r="BA303" s="159">
        <f>Input!E303</f>
        <v>0</v>
      </c>
      <c r="BB303" s="148" t="e">
        <f t="shared" si="982"/>
        <v>#VALUE!</v>
      </c>
      <c r="BC303" s="154" t="e">
        <f t="shared" si="983"/>
        <v>#VALUE!</v>
      </c>
      <c r="BD303" s="148" t="e">
        <f t="shared" si="984"/>
        <v>#VALUE!</v>
      </c>
      <c r="BE303" s="160" t="e">
        <f t="shared" si="985"/>
        <v>#VALUE!</v>
      </c>
      <c r="BF303" s="161" t="e">
        <f t="shared" si="986"/>
        <v>#VALUE!</v>
      </c>
      <c r="BG303" s="162"/>
      <c r="BH303" s="162"/>
      <c r="BI303" s="162"/>
      <c r="BJ303" s="162"/>
      <c r="BK303" s="162"/>
      <c r="BL303" s="162"/>
      <c r="BM303" s="166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2"/>
      <c r="DC303" s="162"/>
      <c r="DD303" s="162"/>
      <c r="DE303" s="162"/>
    </row>
    <row r="304" spans="1:109" ht="15" customHeight="1" x14ac:dyDescent="0.2">
      <c r="A304" s="9">
        <f>Input!A304</f>
        <v>10863</v>
      </c>
      <c r="B304" s="9" t="str">
        <f>Input!B304</f>
        <v>KMS-5_5,5</v>
      </c>
      <c r="C304" s="9">
        <f>Input!O304</f>
        <v>0.33152293590701448</v>
      </c>
      <c r="D304" s="9">
        <f>C304*Input!P304/100</f>
        <v>1.15544952788991E-3</v>
      </c>
      <c r="E304" s="11">
        <f>Input!M304</f>
        <v>0.45837176606302138</v>
      </c>
      <c r="F304" s="12">
        <f>E304*Input!N304/100</f>
        <v>3.7434676931447963E-5</v>
      </c>
      <c r="G304" s="13">
        <f t="shared" si="961"/>
        <v>63.200299104769385</v>
      </c>
      <c r="H304" s="12">
        <f>G304*Input!L304/100</f>
        <v>6.1240329314951056E-3</v>
      </c>
      <c r="I304" s="9">
        <v>0.3</v>
      </c>
      <c r="J304" s="21">
        <f>(((C304*$G$4*0.000000001*Input!G304*(234/233))-(I304*0.000000000000001))/Input!F304)*1000000000000</f>
        <v>7.5617869703390301</v>
      </c>
      <c r="K304" s="9">
        <f>J304*Input!P304/100</f>
        <v>2.6354928237402347E-2</v>
      </c>
      <c r="L304" s="14">
        <f t="shared" si="962"/>
        <v>0.10457401720410632</v>
      </c>
      <c r="M304" s="22">
        <f>L304*Input!P304/100</f>
        <v>3.6446950036038032E-4</v>
      </c>
      <c r="N304" s="9">
        <v>5.0000000000000001E-3</v>
      </c>
      <c r="O304" s="21">
        <f>(((G304*$D$4*0.000000001*Input!G304*(238/236))-(N304*0.000000001))/Input!F304)*1000000</f>
        <v>0.14521801093284287</v>
      </c>
      <c r="P304" s="9">
        <f>O304*Input!N304/100</f>
        <v>1.1859782225659664E-5</v>
      </c>
      <c r="Q304" s="23">
        <f t="shared" si="963"/>
        <v>0.10834703885310677</v>
      </c>
      <c r="R304" s="24">
        <f>Q304*Input!N304/100</f>
        <v>8.8485737914918667E-6</v>
      </c>
      <c r="S304" s="65">
        <f>Input!S304*$G$6/0.000000000155125</f>
        <v>0.96498226439627721</v>
      </c>
      <c r="T304" s="9">
        <f>S304*Input!T304/100</f>
        <v>8.3279058367265776E-4</v>
      </c>
      <c r="U304" s="9">
        <f>S304*1/((U303+U305)/2)</f>
        <v>0.96232228320559465</v>
      </c>
      <c r="V304" s="9">
        <f>U304*Input!T304/100</f>
        <v>8.3049498988811016E-4</v>
      </c>
      <c r="W304" s="3">
        <v>3.0000000000000001E-3</v>
      </c>
      <c r="X304" s="21">
        <f>((($L$4*0.000000001*Input!G304/Input!W304*(232/229))-(W304*0.000000001))/Input!F304)*1000000000</f>
        <v>220.25907931180066</v>
      </c>
      <c r="Y304" s="21">
        <f>X304*Input!X304/100</f>
        <v>0.48835930078129003</v>
      </c>
      <c r="Z304" s="21">
        <f t="shared" si="964"/>
        <v>5.3780964909192104E-2</v>
      </c>
      <c r="AA304" s="21">
        <f>Z304*Input!X304/100</f>
        <v>1.1924336785779437E-4</v>
      </c>
      <c r="AB304" s="14">
        <v>0.05</v>
      </c>
      <c r="AC304" s="14">
        <v>0.9</v>
      </c>
      <c r="AD304" s="21">
        <f>(((Input!G304*$L$4*0.000000001*Input!U304*(230/229))-((AB304*0.000000000000001)+(Input!G304*AC304*0.000000000000001)))/Input!F304)*1000000000000</f>
        <v>0.77002028013644286</v>
      </c>
      <c r="AE304" s="21">
        <f>AD304*Input!V304/100</f>
        <v>4.1104639418765524E-3</v>
      </c>
      <c r="AF304" s="191">
        <f t="shared" si="965"/>
        <v>3.5104087784655895E-2</v>
      </c>
      <c r="AG304" s="21">
        <f>AF304*Input!V304/100</f>
        <v>1.8738998280114021E-4</v>
      </c>
      <c r="AH304" s="9">
        <f t="shared" si="966"/>
        <v>0.65272327939687069</v>
      </c>
      <c r="AI304" s="3">
        <f t="shared" si="967"/>
        <v>3.7729192040829051E-3</v>
      </c>
      <c r="AJ304" s="22">
        <f t="shared" si="968"/>
        <v>-37.677716794405349</v>
      </c>
      <c r="AK304" s="3">
        <f t="shared" si="969"/>
        <v>0.8304949898881101</v>
      </c>
      <c r="AL304" s="3">
        <f t="shared" si="970"/>
        <v>0.32399674376194831</v>
      </c>
      <c r="AM304" s="3">
        <f t="shared" si="971"/>
        <v>1.7297372789372718E-3</v>
      </c>
      <c r="AN304" s="9">
        <f>AL304*1/((AN303+AN305)/2)</f>
        <v>0.32310890877379767</v>
      </c>
      <c r="AO304" s="21">
        <f t="shared" si="972"/>
        <v>1.7249973508172616E-3</v>
      </c>
      <c r="AP304" s="58">
        <f t="shared" si="973"/>
        <v>44.807299999999998</v>
      </c>
      <c r="AQ304" s="58">
        <f t="shared" si="974"/>
        <v>0.29370000000000002</v>
      </c>
      <c r="AR304" s="58">
        <f t="shared" si="975"/>
        <v>0.65547355006885044</v>
      </c>
      <c r="AS304" s="67">
        <f t="shared" si="976"/>
        <v>0.49637687820990201</v>
      </c>
      <c r="AT304" s="67">
        <f t="shared" si="977"/>
        <v>1.1013151228841576E-3</v>
      </c>
      <c r="AU304" s="58">
        <v>0.75</v>
      </c>
      <c r="AV304" s="58">
        <f t="shared" si="978"/>
        <v>0.375</v>
      </c>
      <c r="AW304" s="58" t="str">
        <f t="shared" si="979"/>
        <v>Out of range</v>
      </c>
      <c r="AX304" s="57">
        <f t="shared" si="980"/>
        <v>13.0435684686</v>
      </c>
      <c r="AY304" s="47" t="e">
        <f t="shared" si="981"/>
        <v>#VALUE!</v>
      </c>
      <c r="AZ304" s="9" t="str">
        <f>Input!B304</f>
        <v>KMS-5_5,5</v>
      </c>
      <c r="BA304" s="48">
        <f>Input!E304</f>
        <v>5.5</v>
      </c>
      <c r="BB304" s="58" t="e">
        <f t="shared" si="982"/>
        <v>#VALUE!</v>
      </c>
      <c r="BC304" s="22" t="e">
        <f t="shared" si="983"/>
        <v>#VALUE!</v>
      </c>
      <c r="BD304" s="9" t="e">
        <f t="shared" si="984"/>
        <v>#VALUE!</v>
      </c>
      <c r="BE304" s="49" t="e">
        <f t="shared" si="985"/>
        <v>#VALUE!</v>
      </c>
      <c r="BF304" s="89" t="e">
        <f t="shared" si="986"/>
        <v>#VALUE!</v>
      </c>
      <c r="BG304" s="85"/>
      <c r="BH304" s="85"/>
      <c r="BI304" s="85"/>
      <c r="BJ304" s="85"/>
      <c r="BK304" s="85"/>
      <c r="BL304" s="85"/>
      <c r="BM304" s="90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  <c r="CM304" s="85"/>
      <c r="CN304" s="85"/>
      <c r="CO304" s="85"/>
      <c r="CP304" s="85"/>
      <c r="CQ304" s="85"/>
      <c r="CR304" s="85"/>
      <c r="CS304" s="85"/>
      <c r="CT304" s="85"/>
      <c r="CU304" s="85"/>
      <c r="CV304" s="85"/>
      <c r="CW304" s="85"/>
      <c r="CX304" s="85"/>
      <c r="CY304" s="85"/>
      <c r="CZ304" s="85"/>
      <c r="DA304" s="85"/>
      <c r="DB304" s="85"/>
      <c r="DC304" s="85"/>
      <c r="DD304" s="85"/>
      <c r="DE304" s="85"/>
    </row>
    <row r="305" spans="1:109" s="165" customFormat="1" ht="15" customHeight="1" x14ac:dyDescent="0.2">
      <c r="A305" s="148">
        <f>Input!A305</f>
        <v>10815</v>
      </c>
      <c r="B305" s="148" t="str">
        <f>Input!B305</f>
        <v>Hu1-13</v>
      </c>
      <c r="C305" s="148">
        <f>Input!O305</f>
        <v>2.2282563154078501</v>
      </c>
      <c r="D305" s="148">
        <f>C305*Input!P305/100</f>
        <v>0.19542055085070742</v>
      </c>
      <c r="E305" s="149">
        <f>Input!M305</f>
        <v>2.7283118364763435</v>
      </c>
      <c r="F305" s="150">
        <f>E305*Input!N305/100</f>
        <v>1.981518798332377E-3</v>
      </c>
      <c r="G305" s="151">
        <f t="shared" si="961"/>
        <v>376.17963601335822</v>
      </c>
      <c r="H305" s="150">
        <f>G305*Input!L305/100</f>
        <v>0.10166945337686963</v>
      </c>
      <c r="I305" s="148">
        <v>0</v>
      </c>
      <c r="J305" s="152">
        <f>(((C305*$G$4*0.000000001*Input!G305*(234/233))-(I305*0.000000000000001))/Input!F305)*1000000000000</f>
        <v>804.4802426547019</v>
      </c>
      <c r="K305" s="148">
        <f>J305*Input!P305/100</f>
        <v>70.553809757436838</v>
      </c>
      <c r="L305" s="153">
        <f t="shared" si="962"/>
        <v>11.125376986382438</v>
      </c>
      <c r="M305" s="154">
        <f>L305*Input!P305/100</f>
        <v>0.97570790400865393</v>
      </c>
      <c r="N305" s="148">
        <v>0</v>
      </c>
      <c r="O305" s="152">
        <f>(((G305*$D$4*0.000000001*Input!G305*(238/236))-(N305*0.000000001))/Input!F305)*1000000</f>
        <v>13.681149027050312</v>
      </c>
      <c r="P305" s="148">
        <f>O305*Input!N305/100</f>
        <v>9.9363473109801044E-3</v>
      </c>
      <c r="Q305" s="155">
        <f t="shared" si="963"/>
        <v>10.207494068173609</v>
      </c>
      <c r="R305" s="156">
        <f>Q305*Input!N305/100</f>
        <v>7.4135005791987722E-3</v>
      </c>
      <c r="S305" s="154">
        <f>Input!S305*$G$6/0.000000000155125</f>
        <v>1.0048300859236134</v>
      </c>
      <c r="T305" s="148">
        <f>S305*Input!T305/100</f>
        <v>2.7364459109806838E-3</v>
      </c>
      <c r="U305" s="154">
        <f>S305</f>
        <v>1.0048300859236134</v>
      </c>
      <c r="V305" s="148">
        <f>U305*Input!T305/100</f>
        <v>2.7364459109806838E-3</v>
      </c>
      <c r="W305" s="157">
        <v>0</v>
      </c>
      <c r="X305" s="152">
        <f>((($L$4*0.000000001*Input!G305/Input!W305*(232/229))-(W305*0.000000001))/Input!F305)*1000000000</f>
        <v>0.33741933548703962</v>
      </c>
      <c r="Y305" s="152">
        <f>X305*Input!X305/100</f>
        <v>6.7959209456138148E-2</v>
      </c>
      <c r="Z305" s="152">
        <f t="shared" si="964"/>
        <v>8.238814716837491E-5</v>
      </c>
      <c r="AA305" s="152">
        <f>Z305*Input!X305/100</f>
        <v>1.6593694436736825E-5</v>
      </c>
      <c r="AB305" s="153">
        <v>0</v>
      </c>
      <c r="AC305" s="153">
        <v>0.9</v>
      </c>
      <c r="AD305" s="152">
        <f>(((Input!G305*$L$4*0.000000001*Input!U305*(230/229))-((AB305*0.000000000000001)+(Input!G305*AC305*0.000000000000001)))/Input!F305)*1000000000000</f>
        <v>224.52658335509514</v>
      </c>
      <c r="AE305" s="152">
        <f>AD305*Input!V305/100</f>
        <v>1.8720779440253026</v>
      </c>
      <c r="AF305" s="152">
        <f t="shared" si="965"/>
        <v>10.235835464865307</v>
      </c>
      <c r="AG305" s="152">
        <f>AF305*Input!V305/100</f>
        <v>8.5345269705283097E-2</v>
      </c>
      <c r="AH305" s="148">
        <f t="shared" si="966"/>
        <v>124239.17537490613</v>
      </c>
      <c r="AI305" s="157">
        <f t="shared" si="967"/>
        <v>25044.290754824797</v>
      </c>
      <c r="AJ305" s="154">
        <f t="shared" si="968"/>
        <v>4.8300859236134475</v>
      </c>
      <c r="AK305" s="157">
        <f t="shared" si="969"/>
        <v>2.7364459109806836</v>
      </c>
      <c r="AL305" s="157">
        <f t="shared" si="970"/>
        <v>1.0027765283528367</v>
      </c>
      <c r="AM305" s="157">
        <f t="shared" si="971"/>
        <v>8.3926999064325974E-3</v>
      </c>
      <c r="AN305" s="148">
        <f>AF305/Q305</f>
        <v>1.0027765283528367</v>
      </c>
      <c r="AO305" s="152">
        <f t="shared" si="972"/>
        <v>8.3926999064325974E-3</v>
      </c>
      <c r="AP305" s="148">
        <f t="shared" si="973"/>
        <v>601.44740000000002</v>
      </c>
      <c r="AQ305" s="148" t="e">
        <f t="shared" si="974"/>
        <v>#VALUE!</v>
      </c>
      <c r="AR305" s="148" t="e">
        <f t="shared" si="975"/>
        <v>#VALUE!</v>
      </c>
      <c r="AS305" s="156">
        <f t="shared" si="976"/>
        <v>8.0713392158861504E-6</v>
      </c>
      <c r="AT305" s="156">
        <f t="shared" si="977"/>
        <v>1.6256489801981966E-6</v>
      </c>
      <c r="AU305" s="148">
        <v>0.75</v>
      </c>
      <c r="AV305" s="148">
        <f t="shared" si="978"/>
        <v>0.375</v>
      </c>
      <c r="AW305" s="148">
        <f t="shared" si="979"/>
        <v>601.44669999999996</v>
      </c>
      <c r="AX305" s="158">
        <f t="shared" si="980"/>
        <v>280.80491700879998</v>
      </c>
      <c r="AY305" s="158">
        <f t="shared" si="981"/>
        <v>242.48740650308039</v>
      </c>
      <c r="AZ305" s="148" t="str">
        <f>Input!B305</f>
        <v>Hu1-13</v>
      </c>
      <c r="BA305" s="159">
        <f>Input!E305</f>
        <v>0</v>
      </c>
      <c r="BB305" s="148">
        <f t="shared" si="982"/>
        <v>26.436167807696485</v>
      </c>
      <c r="BC305" s="154">
        <f t="shared" si="983"/>
        <v>23.506846015206399</v>
      </c>
      <c r="BD305" s="148">
        <f t="shared" si="984"/>
        <v>601388.69999999995</v>
      </c>
      <c r="BE305" s="160">
        <f t="shared" si="985"/>
        <v>121243.7032515402</v>
      </c>
      <c r="BF305" s="161">
        <f t="shared" si="986"/>
        <v>40.317355885913152</v>
      </c>
      <c r="BG305" s="162"/>
      <c r="BH305" s="162"/>
      <c r="BI305" s="162"/>
      <c r="BJ305" s="162"/>
      <c r="BK305" s="162"/>
      <c r="BL305" s="162"/>
      <c r="BM305" s="166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2"/>
      <c r="DC305" s="162"/>
      <c r="DD305" s="162"/>
      <c r="DE305" s="162"/>
    </row>
    <row r="306" spans="1:109" ht="15" customHeight="1" x14ac:dyDescent="0.2">
      <c r="A306" s="9">
        <f>Input!A306</f>
        <v>10864</v>
      </c>
      <c r="B306" s="9" t="str">
        <f>Input!B306</f>
        <v>KMS-4_294,5</v>
      </c>
      <c r="C306" s="9">
        <f>Input!O306</f>
        <v>9.3382171062058067E-2</v>
      </c>
      <c r="D306" s="9">
        <f>C306*Input!P306/100</f>
        <v>3.285266555547485E-4</v>
      </c>
      <c r="E306" s="11">
        <f>Input!M306</f>
        <v>0.12512154845218446</v>
      </c>
      <c r="F306" s="12">
        <f>E306*Input!N306/100</f>
        <v>1.7558564270561076E-5</v>
      </c>
      <c r="G306" s="13">
        <f t="shared" si="961"/>
        <v>17.251759100587194</v>
      </c>
      <c r="H306" s="12">
        <f>G306*Input!L306/100</f>
        <v>3.9373834262439317E-3</v>
      </c>
      <c r="I306" s="9">
        <v>0.3</v>
      </c>
      <c r="J306" s="21">
        <f>(((C306*$G$4*0.000000001*Input!G306*(234/233))-(I306*0.000000000000001))/Input!F306)*1000000000000</f>
        <v>4.3130189485483523</v>
      </c>
      <c r="K306" s="9">
        <f>J306*Input!P306/100</f>
        <v>1.5173578365073619E-2</v>
      </c>
      <c r="L306" s="14">
        <f t="shared" si="962"/>
        <v>5.9645916963316704E-2</v>
      </c>
      <c r="M306" s="22">
        <f>L306*Input!P306/100</f>
        <v>2.0983955924983196E-4</v>
      </c>
      <c r="N306" s="9">
        <v>5.0000000000000001E-3</v>
      </c>
      <c r="O306" s="21">
        <f>(((G306*$D$4*0.000000001*Input!G306*(238/236))-(N306*0.000000001))/Input!F306)*1000000</f>
        <v>8.0272110369914287E-2</v>
      </c>
      <c r="P306" s="9">
        <f>O306*Input!N306/100</f>
        <v>1.1264750368737183E-5</v>
      </c>
      <c r="Q306" s="23">
        <f t="shared" si="963"/>
        <v>5.9890955709977892E-2</v>
      </c>
      <c r="R306" s="24">
        <f>Q306*Input!N306/100</f>
        <v>8.4046210110710475E-6</v>
      </c>
      <c r="S306" s="65">
        <f>Input!S306*$G$6/0.000000000155125</f>
        <v>0.99151883419820919</v>
      </c>
      <c r="T306" s="9">
        <f>S306*Input!T306/100</f>
        <v>1.8479464424093531E-3</v>
      </c>
      <c r="U306" s="9">
        <f>S306*1/((U305+U307)/2)</f>
        <v>0.9887261380695731</v>
      </c>
      <c r="V306" s="9">
        <f>U306*Input!T306/100</f>
        <v>1.8427415459438042E-3</v>
      </c>
      <c r="W306" s="3">
        <v>3.0000000000000001E-3</v>
      </c>
      <c r="X306" s="21">
        <f>((($L$4*0.000000001*Input!G306/Input!W306*(232/229))-(W306*0.000000001))/Input!F306)*1000000000</f>
        <v>39.856608852815242</v>
      </c>
      <c r="Y306" s="21">
        <f>X306*Input!X306/100</f>
        <v>7.7578548876987508E-2</v>
      </c>
      <c r="Z306" s="21">
        <f t="shared" si="964"/>
        <v>9.7318434672936088E-3</v>
      </c>
      <c r="AA306" s="21">
        <f>Z306*Input!X306/100</f>
        <v>1.8942461885773331E-5</v>
      </c>
      <c r="AB306" s="14">
        <v>0.05</v>
      </c>
      <c r="AC306" s="14">
        <v>0.9</v>
      </c>
      <c r="AD306" s="21">
        <f>(((Input!G306*$L$4*0.000000001*Input!U306*(230/229))-((AB306*0.000000000000001)+(Input!G306*AC306*0.000000000000001)))/Input!F306)*1000000000000</f>
        <v>0.29698520734802231</v>
      </c>
      <c r="AE306" s="21">
        <f>AD306*Input!V306/100</f>
        <v>2.7133278251583732E-3</v>
      </c>
      <c r="AF306" s="191">
        <f t="shared" si="965"/>
        <v>1.3539117161488127E-2</v>
      </c>
      <c r="AG306" s="21">
        <f>AF306*Input!V306/100</f>
        <v>1.2369660984257647E-4</v>
      </c>
      <c r="AH306" s="9">
        <f t="shared" si="966"/>
        <v>1.3912181393987533</v>
      </c>
      <c r="AI306" s="3">
        <f t="shared" si="967"/>
        <v>1.2995757001955033E-2</v>
      </c>
      <c r="AJ306" s="22">
        <f t="shared" si="968"/>
        <v>-11.273861930426898</v>
      </c>
      <c r="AK306" s="3">
        <f t="shared" si="969"/>
        <v>1.8427415459438041</v>
      </c>
      <c r="AL306" s="3">
        <f t="shared" si="970"/>
        <v>0.22606280031748593</v>
      </c>
      <c r="AM306" s="3">
        <f t="shared" si="971"/>
        <v>2.0656073899982474E-3</v>
      </c>
      <c r="AN306" s="9">
        <f>AL306*1/((AN305+AN307)/2)</f>
        <v>0.22616109224896283</v>
      </c>
      <c r="AO306" s="21">
        <f t="shared" si="972"/>
        <v>2.0665055145006016E-3</v>
      </c>
      <c r="AP306" s="58">
        <f t="shared" si="973"/>
        <v>28.3764</v>
      </c>
      <c r="AQ306" s="58">
        <f t="shared" si="974"/>
        <v>0.30249999999999999</v>
      </c>
      <c r="AR306" s="58">
        <f t="shared" si="975"/>
        <v>1.0660266982422011</v>
      </c>
      <c r="AS306" s="67">
        <f t="shared" si="976"/>
        <v>0.16249270615116054</v>
      </c>
      <c r="AT306" s="67">
        <f t="shared" si="977"/>
        <v>3.1710345462167218E-4</v>
      </c>
      <c r="AU306" s="58">
        <v>0.75</v>
      </c>
      <c r="AV306" s="58">
        <f t="shared" si="978"/>
        <v>0.375</v>
      </c>
      <c r="AW306" s="58">
        <f t="shared" si="979"/>
        <v>14.0014</v>
      </c>
      <c r="AX306" s="57">
        <f t="shared" si="980"/>
        <v>7.5169951825999997</v>
      </c>
      <c r="AY306" s="47">
        <f t="shared" si="981"/>
        <v>7.6858023126354968</v>
      </c>
      <c r="AZ306" s="9" t="str">
        <f>Input!B306</f>
        <v>KMS-4_294,5</v>
      </c>
      <c r="BA306" s="48">
        <f>Input!E306</f>
        <v>294.5</v>
      </c>
      <c r="BB306" s="58">
        <f t="shared" si="982"/>
        <v>-11.728937744280291</v>
      </c>
      <c r="BC306" s="22">
        <f t="shared" si="983"/>
        <v>1.9339805546760269</v>
      </c>
      <c r="BD306" s="9">
        <f t="shared" si="984"/>
        <v>13943.4</v>
      </c>
      <c r="BE306" s="49">
        <f t="shared" si="985"/>
        <v>3842.9011563177482</v>
      </c>
      <c r="BF306" s="89">
        <f t="shared" si="986"/>
        <v>54.893098637532653</v>
      </c>
      <c r="BG306" s="85"/>
      <c r="BH306" s="85"/>
      <c r="BI306" s="85"/>
      <c r="BJ306" s="85"/>
      <c r="BK306" s="85"/>
      <c r="BL306" s="85"/>
      <c r="BM306" s="90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  <c r="CE306" s="85"/>
      <c r="CF306" s="85"/>
      <c r="CG306" s="85"/>
      <c r="CH306" s="85"/>
      <c r="CI306" s="85"/>
      <c r="CJ306" s="85"/>
      <c r="CK306" s="85"/>
      <c r="CL306" s="85"/>
      <c r="CM306" s="85"/>
      <c r="CN306" s="85"/>
      <c r="CO306" s="85"/>
      <c r="CP306" s="85"/>
      <c r="CQ306" s="85"/>
      <c r="CR306" s="85"/>
      <c r="CS306" s="85"/>
      <c r="CT306" s="85"/>
      <c r="CU306" s="85"/>
      <c r="CV306" s="85"/>
      <c r="CW306" s="85"/>
      <c r="CX306" s="85"/>
      <c r="CY306" s="85"/>
      <c r="CZ306" s="85"/>
      <c r="DA306" s="85"/>
      <c r="DB306" s="85"/>
      <c r="DC306" s="85"/>
      <c r="DD306" s="85"/>
      <c r="DE306" s="85"/>
    </row>
    <row r="307" spans="1:109" s="165" customFormat="1" ht="15" customHeight="1" x14ac:dyDescent="0.2">
      <c r="A307" s="148">
        <f>Input!A307</f>
        <v>10815</v>
      </c>
      <c r="B307" s="148" t="str">
        <f>Input!B307</f>
        <v>Hu1-13</v>
      </c>
      <c r="C307" s="148">
        <f>Input!O307</f>
        <v>2.0672836857130754</v>
      </c>
      <c r="D307" s="148">
        <f>C307*Input!P307/100</f>
        <v>0.16467262556029105</v>
      </c>
      <c r="E307" s="149">
        <f>Input!M307</f>
        <v>2.7339359712268072</v>
      </c>
      <c r="F307" s="150">
        <f>E307*Input!N307/100</f>
        <v>2.3595778590395442E-3</v>
      </c>
      <c r="G307" s="151">
        <f t="shared" si="961"/>
        <v>376.95509171275216</v>
      </c>
      <c r="H307" s="150">
        <f>G307*Input!L307/100</f>
        <v>0.12108258378051277</v>
      </c>
      <c r="I307" s="148">
        <v>0</v>
      </c>
      <c r="J307" s="152">
        <f>(((C307*$G$4*0.000000001*Input!G307*(234/233))-(I307*0.000000000000001))/Input!F307)*1000000000000</f>
        <v>746.36336476136364</v>
      </c>
      <c r="K307" s="148">
        <f>J307*Input!P307/100</f>
        <v>59.452708763032049</v>
      </c>
      <c r="L307" s="153">
        <f t="shared" si="962"/>
        <v>10.321662809759127</v>
      </c>
      <c r="M307" s="154">
        <f>L307*Input!P307/100</f>
        <v>0.82218774654759796</v>
      </c>
      <c r="N307" s="148">
        <v>0</v>
      </c>
      <c r="O307" s="152">
        <f>(((G307*$D$4*0.000000001*Input!G307*(238/236))-(N307*0.000000001))/Input!F307)*1000000</f>
        <v>13.709351311202946</v>
      </c>
      <c r="P307" s="148">
        <f>O307*Input!N307/100</f>
        <v>1.1832128534156369E-2</v>
      </c>
      <c r="Q307" s="155">
        <f t="shared" si="963"/>
        <v>10.228535769249138</v>
      </c>
      <c r="R307" s="156">
        <f>Q307*Input!N307/100</f>
        <v>8.8279413949420675E-3</v>
      </c>
      <c r="S307" s="154">
        <f>Input!S307*$G$6/0.000000000155125</f>
        <v>1.0008189932725504</v>
      </c>
      <c r="T307" s="148">
        <f>S307*Input!T307/100</f>
        <v>2.2240082748615515E-3</v>
      </c>
      <c r="U307" s="154">
        <f>S307</f>
        <v>1.0008189932725504</v>
      </c>
      <c r="V307" s="148">
        <f>U307*Input!T307/100</f>
        <v>2.2240082748615515E-3</v>
      </c>
      <c r="W307" s="157">
        <v>0</v>
      </c>
      <c r="X307" s="152">
        <f>((($L$4*0.000000001*Input!G307/Input!W307*(232/229))-(W307*0.000000001))/Input!F307)*1000000000</f>
        <v>0.88534223333904816</v>
      </c>
      <c r="Y307" s="152">
        <f>X307*Input!X307/100</f>
        <v>2.9012668721333883E-2</v>
      </c>
      <c r="Z307" s="152">
        <f t="shared" si="964"/>
        <v>2.1617524114149925E-4</v>
      </c>
      <c r="AA307" s="152">
        <f>Z307*Input!X307/100</f>
        <v>7.0840635641414672E-6</v>
      </c>
      <c r="AB307" s="153">
        <v>0</v>
      </c>
      <c r="AC307" s="153">
        <v>0.9</v>
      </c>
      <c r="AD307" s="152">
        <f>(((Input!G307*$L$4*0.000000001*Input!U307*(230/229))-((AB307*0.000000000000001)+(Input!G307*AC307*0.000000000000001)))/Input!F307)*1000000000000</f>
        <v>223.54847823587221</v>
      </c>
      <c r="AE307" s="152">
        <f>AD307*Input!V307/100</f>
        <v>1.7704842964350973</v>
      </c>
      <c r="AF307" s="152">
        <f t="shared" si="965"/>
        <v>10.191245096463916</v>
      </c>
      <c r="AG307" s="152">
        <f>AF307*Input!V307/100</f>
        <v>8.0713765295116063E-2</v>
      </c>
      <c r="AH307" s="148">
        <f t="shared" si="966"/>
        <v>47143.442711800446</v>
      </c>
      <c r="AI307" s="157">
        <f t="shared" si="967"/>
        <v>1589.3691286927869</v>
      </c>
      <c r="AJ307" s="154">
        <f t="shared" si="968"/>
        <v>0.81899327255041676</v>
      </c>
      <c r="AK307" s="157">
        <f t="shared" si="969"/>
        <v>2.2240082748615513</v>
      </c>
      <c r="AL307" s="157">
        <f t="shared" si="970"/>
        <v>0.99635425112386744</v>
      </c>
      <c r="AM307" s="157">
        <f t="shared" si="971"/>
        <v>7.9377547353123076E-3</v>
      </c>
      <c r="AN307" s="148">
        <f>AF307/Q307</f>
        <v>0.99635425112386744</v>
      </c>
      <c r="AO307" s="152">
        <f t="shared" si="972"/>
        <v>7.9377547353123076E-3</v>
      </c>
      <c r="AP307" s="148">
        <f t="shared" si="973"/>
        <v>583.00400000000002</v>
      </c>
      <c r="AQ307" s="148" t="e">
        <f t="shared" si="974"/>
        <v>#VALUE!</v>
      </c>
      <c r="AR307" s="148" t="e">
        <f t="shared" si="975"/>
        <v>#VALUE!</v>
      </c>
      <c r="AS307" s="156">
        <f t="shared" si="976"/>
        <v>2.1134524629752392E-5</v>
      </c>
      <c r="AT307" s="156">
        <f t="shared" si="977"/>
        <v>6.9281862236234382E-7</v>
      </c>
      <c r="AU307" s="148">
        <v>0.75</v>
      </c>
      <c r="AV307" s="148">
        <f t="shared" si="978"/>
        <v>0.375</v>
      </c>
      <c r="AW307" s="148">
        <f t="shared" si="979"/>
        <v>583.00229999999999</v>
      </c>
      <c r="AX307" s="158">
        <f t="shared" si="980"/>
        <v>274.53272176199999</v>
      </c>
      <c r="AY307" s="158">
        <f t="shared" si="981"/>
        <v>193.31261224186363</v>
      </c>
      <c r="AZ307" s="148" t="str">
        <f>Input!B307</f>
        <v>Hu1-13</v>
      </c>
      <c r="BA307" s="159">
        <f>Input!E307</f>
        <v>0</v>
      </c>
      <c r="BB307" s="148">
        <f t="shared" si="982"/>
        <v>4.2548520522977782</v>
      </c>
      <c r="BC307" s="154">
        <f t="shared" si="983"/>
        <v>11.785756912685763</v>
      </c>
      <c r="BD307" s="148">
        <f t="shared" si="984"/>
        <v>582944.30000000005</v>
      </c>
      <c r="BE307" s="160">
        <f t="shared" si="985"/>
        <v>96656.306120931811</v>
      </c>
      <c r="BF307" s="161">
        <f t="shared" si="986"/>
        <v>33.158121716134502</v>
      </c>
      <c r="BG307" s="162"/>
      <c r="BH307" s="162"/>
      <c r="BI307" s="162"/>
      <c r="BJ307" s="162"/>
      <c r="BK307" s="162"/>
      <c r="BL307" s="162"/>
      <c r="BM307" s="166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2"/>
      <c r="DC307" s="162"/>
      <c r="DD307" s="162"/>
      <c r="DE307" s="162"/>
    </row>
    <row r="308" spans="1:109" ht="15" customHeight="1" x14ac:dyDescent="0.2">
      <c r="A308" s="9">
        <f>Input!A308</f>
        <v>10865</v>
      </c>
      <c r="B308" s="9" t="str">
        <f>Input!B308</f>
        <v>KMS-4_7</v>
      </c>
      <c r="C308" s="9">
        <f>Input!O308</f>
        <v>0.10520967863621153</v>
      </c>
      <c r="D308" s="9">
        <f>C308*Input!P308/100</f>
        <v>4.5541405012121053E-4</v>
      </c>
      <c r="E308" s="11">
        <f>Input!M308</f>
        <v>0.1555358863258636</v>
      </c>
      <c r="F308" s="12">
        <f>E308*Input!N308/100</f>
        <v>3.0338963640393206E-5</v>
      </c>
      <c r="G308" s="13">
        <f t="shared" ref="G308:G309" si="987">E308*137.88</f>
        <v>21.445288006610074</v>
      </c>
      <c r="H308" s="12">
        <f>G308*Input!L308/100</f>
        <v>5.3323879096317051E-3</v>
      </c>
      <c r="I308" s="9">
        <v>0.3</v>
      </c>
      <c r="J308" s="21">
        <f>(((C308*$G$4*0.000000001*Input!G308*(234/233))-(I308*0.000000000000001))/Input!F308)*1000000000000</f>
        <v>4.1462458903119117</v>
      </c>
      <c r="K308" s="9">
        <f>J308*Input!P308/100</f>
        <v>1.7947575338904828E-2</v>
      </c>
      <c r="L308" s="14">
        <f t="shared" ref="L308:L309" si="988">(J308/234)*602200000000*0.0000028263/(365.2425*24*60)</f>
        <v>5.733956679375922E-2</v>
      </c>
      <c r="M308" s="22">
        <f>L308*Input!P308/100</f>
        <v>2.4820192100419351E-4</v>
      </c>
      <c r="N308" s="9">
        <v>5.0000000000000001E-3</v>
      </c>
      <c r="O308" s="21">
        <f>(((G308*$D$4*0.000000001*Input!G308*(238/236))-(N308*0.000000001))/Input!F308)*1000000</f>
        <v>8.5146696572769118E-2</v>
      </c>
      <c r="P308" s="9">
        <f>O308*Input!N308/100</f>
        <v>1.6608787800962128E-5</v>
      </c>
      <c r="Q308" s="23">
        <f t="shared" ref="Q308:Q309" si="989">(O308/238.05)*602200000000000000*0.00000000015512/(365.2425*24*60)</f>
        <v>6.3527880477924029E-2</v>
      </c>
      <c r="R308" s="24">
        <f>Q308*Input!N308/100</f>
        <v>1.2391802956219022E-5</v>
      </c>
      <c r="S308" s="65">
        <f>Input!S308*$G$6/0.000000000155125</f>
        <v>0.89887013829958373</v>
      </c>
      <c r="T308" s="9">
        <f>S308*Input!T308/100</f>
        <v>1.4737051655670213E-3</v>
      </c>
      <c r="U308" s="9">
        <f>S308*1/((U307+U309)/2)</f>
        <v>0.89706889329433404</v>
      </c>
      <c r="V308" s="9">
        <f>U308*Input!T308/100</f>
        <v>1.4707520092037344E-3</v>
      </c>
      <c r="W308" s="3">
        <v>3.0000000000000001E-3</v>
      </c>
      <c r="X308" s="21">
        <f>((($L$4*0.000000001*Input!G308/Input!W308*(232/229))-(W308*0.000000001))/Input!F308)*1000000000</f>
        <v>10.960317200223258</v>
      </c>
      <c r="Y308" s="21">
        <f>X308*Input!X308/100</f>
        <v>1.7582747444136279E-2</v>
      </c>
      <c r="Z308" s="21">
        <f t="shared" ref="Z308:Z309" si="990">(X308/232)*6.022E+23*0.000000001*0.000000000049475/(365.2425*24*60)</f>
        <v>2.6761958534493925E-3</v>
      </c>
      <c r="AA308" s="21">
        <f>Z308*Input!X308/100</f>
        <v>4.2932038318459359E-6</v>
      </c>
      <c r="AB308" s="14">
        <v>0.05</v>
      </c>
      <c r="AC308" s="14">
        <v>0.9</v>
      </c>
      <c r="AD308" s="21">
        <f>(((Input!G308*$L$4*0.000000001*Input!U308*(230/229))-((AB308*0.000000000000001)+(Input!G308*AC308*0.000000000000001)))/Input!F308)*1000000000000</f>
        <v>3.3429434898236417E-2</v>
      </c>
      <c r="AE308" s="21">
        <f>AD308*Input!V308/100</f>
        <v>8.9531703426451394E-4</v>
      </c>
      <c r="AF308" s="191">
        <f t="shared" ref="AF308:AF309" si="991">(AD308/230)*602200000000*$D$6/(365.2425*24*60)</f>
        <v>1.5239985848829745E-3</v>
      </c>
      <c r="AG308" s="21">
        <f>AF308*Input!V308/100</f>
        <v>4.0816181828808707E-5</v>
      </c>
      <c r="AH308" s="9">
        <f t="shared" ref="AH308:AH309" si="992">AF308/Z308</f>
        <v>0.56946451916763408</v>
      </c>
      <c r="AI308" s="3">
        <f t="shared" ref="AI308:AI309" si="993">AH308*SQRT((AG308/AF308)^2+(AA308/Z308)^2)</f>
        <v>1.5278903050466882E-2</v>
      </c>
      <c r="AJ308" s="22">
        <f t="shared" ref="AJ308:AJ309" si="994">(U308-1)*1000</f>
        <v>-102.93110670566597</v>
      </c>
      <c r="AK308" s="3">
        <f t="shared" ref="AK308:AK309" si="995">V308*1000</f>
        <v>1.4707520092037345</v>
      </c>
      <c r="AL308" s="3">
        <f t="shared" ref="AL308:AL309" si="996">AF308/Q308</f>
        <v>2.3989444845599166E-2</v>
      </c>
      <c r="AM308" s="3">
        <f t="shared" ref="AM308:AM309" si="997">AL308*SQRT((R308/Q308)^2+(AG308/AF308)^2)</f>
        <v>6.425094628536883E-4</v>
      </c>
      <c r="AN308" s="9">
        <f>AL308*1/((AN307+AN309)/2)</f>
        <v>2.3954478696691567E-2</v>
      </c>
      <c r="AO308" s="21">
        <f t="shared" ref="AO308:AO309" si="998">AN308*SQRT((R308/Q308)^2+(AG308/AF308)^2)</f>
        <v>6.4157296425202076E-4</v>
      </c>
      <c r="AP308" s="58">
        <f t="shared" ref="AP308:AP309" si="999">ThU_Alter_Kombi(AN308,U308)</f>
        <v>2.9569999999999999</v>
      </c>
      <c r="AQ308" s="58">
        <f t="shared" ref="AQ308:AQ309" si="1000">Montealter(AN308,AO308,U308,V308)</f>
        <v>8.0199999999999994E-2</v>
      </c>
      <c r="AR308" s="58">
        <f t="shared" ref="AR308:AR309" si="1001">(AQ308/AP308)*100</f>
        <v>2.7122083192424755</v>
      </c>
      <c r="AS308" s="67">
        <f t="shared" ref="AS308:AS309" si="1002">Z308/Q308</f>
        <v>4.2126320496075294E-2</v>
      </c>
      <c r="AT308" s="67">
        <f t="shared" ref="AT308:AT309" si="1003">AS308*SQRT((Y308/X308)^2+(P308/O308)^2)</f>
        <v>6.8077578798372043E-5</v>
      </c>
      <c r="AU308" s="58">
        <v>0.75</v>
      </c>
      <c r="AV308" s="58">
        <f t="shared" ref="AV308:AV309" si="1004">AU308/2</f>
        <v>0.375</v>
      </c>
      <c r="AW308" s="58" t="str">
        <f t="shared" ref="AW308:AW309" si="1005">marincorr_age(AN308,U308,AS308,AU308)</f>
        <v>Out of range</v>
      </c>
      <c r="AX308" s="57">
        <f t="shared" ref="AX308:AX309" si="1006">marincorr_age_error(AN308, AO308, U308, V308, AS308, AT308, AU308, AV308)</f>
        <v>0.80883822220000001</v>
      </c>
      <c r="AY308" s="47" t="e">
        <f t="shared" ref="AY308:AY309" si="1007">SQRT(((AU308*EXP(-0.0000091577*AW308*1000))/(0.0000091577*(EXP(-0.0000091577*AW308*1000)+(AJ308/1000)*EXP(-(0.0000091577-0.0000028263)*AW308*1000)-AS308*AU308*EXP(-0.0000091577*AW308*1000))))^2*AT308^2+((AS308*EXP(-0.0000091577*AW308*1000))/(0.0000091577*(EXP(-0.0000091577*AW308*1000)+(AJ308/1000)*EXP(-(0.0000091577-0.0000028263)*AW308*1000)-AS308*AU308*EXP(-0.0000091577*AW308*1000))))^2*AV308^2+((0.0000091577/(0.0000091577-0.0000028263))*(EXP(-(0.0000091577-0.0000028263)*AW308*1000)-1)/(0.0000091577*(EXP(-0.0000091577*AW308*1000)+(AJ308/1000)*EXP(-(0.0000091577-0.0000028263)*AW308*1000)-AS308*AU308*EXP(-0.0000091577*AW308*1000))))^2*T308^2+(1/(0.0000091577*(EXP(-0.0000091577*AW308*1000)+(AJ308/1000)*EXP(-(0.0000091577-0.0000028263)*AW308*1000)-AS308*AU308*EXP(-0.0000091577*AW308*1000))))^2*AO308^2)/1000</f>
        <v>#VALUE!</v>
      </c>
      <c r="AZ308" s="9" t="str">
        <f>Input!B308</f>
        <v>KMS-4_7</v>
      </c>
      <c r="BA308" s="48">
        <f>Input!E308</f>
        <v>7</v>
      </c>
      <c r="BB308" s="58" t="e">
        <f t="shared" ref="BB308:BB309" si="1008">((U308-1)*EXP(0.0000028263*AW308*1000))*1000</f>
        <v>#VALUE!</v>
      </c>
      <c r="BC308" s="22" t="e">
        <f t="shared" ref="BC308:BC309" si="1009">SQRT((EXP(0.0000028263*AW308*1000)*V308)^2+((U308-1)*0.0000028263*EXP(0.0000028263*AW308*1000)*AY308*1000)^2)*1000</f>
        <v>#VALUE!</v>
      </c>
      <c r="BD308" s="9" t="e">
        <f t="shared" ref="BD308:BD309" si="1010">AW308*1000-58</f>
        <v>#VALUE!</v>
      </c>
      <c r="BE308" s="49" t="e">
        <f t="shared" ref="BE308:BE309" si="1011">AY308/2*1000</f>
        <v>#VALUE!</v>
      </c>
      <c r="BF308" s="89" t="e">
        <f t="shared" ref="BF308:BF309" si="1012">AY308/AW308*100</f>
        <v>#VALUE!</v>
      </c>
      <c r="BG308" s="85"/>
      <c r="BH308" s="85"/>
      <c r="BI308" s="85"/>
      <c r="BJ308" s="85"/>
      <c r="BK308" s="85"/>
      <c r="BL308" s="85"/>
      <c r="BM308" s="90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</row>
    <row r="309" spans="1:109" s="165" customFormat="1" ht="15" customHeight="1" x14ac:dyDescent="0.2">
      <c r="A309" s="148">
        <f>Input!A309</f>
        <v>10815</v>
      </c>
      <c r="B309" s="148" t="str">
        <f>Input!B309</f>
        <v>Hu1-13</v>
      </c>
      <c r="C309" s="148">
        <f>Input!O309</f>
        <v>2.0761996901662769</v>
      </c>
      <c r="D309" s="148">
        <f>C309*Input!P309/100</f>
        <v>0.16419369283681767</v>
      </c>
      <c r="E309" s="149">
        <f>Input!M309</f>
        <v>2.7304157829916194</v>
      </c>
      <c r="F309" s="150">
        <f>E309*Input!N309/100</f>
        <v>2.1037879029988556E-3</v>
      </c>
      <c r="G309" s="151">
        <f t="shared" si="987"/>
        <v>376.46972815888444</v>
      </c>
      <c r="H309" s="150">
        <f>G309*Input!L309/100</f>
        <v>0.11395604376444876</v>
      </c>
      <c r="I309" s="148">
        <v>0</v>
      </c>
      <c r="J309" s="152">
        <f>(((C309*$G$4*0.000000001*Input!G309*(234/233))-(I309*0.000000000000001))/Input!F309)*1000000000000</f>
        <v>749.58236132671561</v>
      </c>
      <c r="K309" s="148">
        <f>J309*Input!P309/100</f>
        <v>59.279796916701379</v>
      </c>
      <c r="L309" s="153">
        <f t="shared" si="988"/>
        <v>10.366179192397977</v>
      </c>
      <c r="M309" s="154">
        <f>L309*Input!P309/100</f>
        <v>0.81979650140092786</v>
      </c>
      <c r="N309" s="148">
        <v>0</v>
      </c>
      <c r="O309" s="152">
        <f>(((G309*$D$4*0.000000001*Input!G309*(238/236))-(N309*0.000000001))/Input!F309)*1000000</f>
        <v>13.691699289463719</v>
      </c>
      <c r="P309" s="148">
        <f>O309*Input!N309/100</f>
        <v>1.0549467050440136E-2</v>
      </c>
      <c r="Q309" s="155">
        <f t="shared" si="989"/>
        <v>10.215365610307211</v>
      </c>
      <c r="R309" s="156">
        <f>Q309*Input!N309/100</f>
        <v>7.8709487139456639E-3</v>
      </c>
      <c r="S309" s="154">
        <f>Input!S309*$G$6/0.000000000155125</f>
        <v>1.0031968521518404</v>
      </c>
      <c r="T309" s="148">
        <f>S309*Input!T309/100</f>
        <v>2.6307429405331671E-3</v>
      </c>
      <c r="U309" s="154">
        <f>S309</f>
        <v>1.0031968521518404</v>
      </c>
      <c r="V309" s="148">
        <f>U309*Input!T309/100</f>
        <v>2.6307429405331671E-3</v>
      </c>
      <c r="W309" s="157">
        <v>0</v>
      </c>
      <c r="X309" s="152">
        <f>((($L$4*0.000000001*Input!G309/Input!W309*(232/229))-(W309*0.000000001))/Input!F309)*1000000000</f>
        <v>0.96708138063426041</v>
      </c>
      <c r="Y309" s="152">
        <f>X309*Input!X309/100</f>
        <v>3.8119758829626288E-2</v>
      </c>
      <c r="Z309" s="152">
        <f t="shared" si="990"/>
        <v>2.3613360211407041E-4</v>
      </c>
      <c r="AA309" s="152">
        <f>Z309*Input!X309/100</f>
        <v>9.3077543880079225E-6</v>
      </c>
      <c r="AB309" s="153">
        <v>0</v>
      </c>
      <c r="AC309" s="153">
        <v>0.9</v>
      </c>
      <c r="AD309" s="152">
        <f>(((Input!G309*$L$4*0.000000001*Input!U309*(230/229))-((AB309*0.000000000000001)+(Input!G309*AC309*0.000000000000001)))/Input!F309)*1000000000000</f>
        <v>225.54866882824589</v>
      </c>
      <c r="AE309" s="152">
        <f>AD309*Input!V309/100</f>
        <v>2.081756873341476</v>
      </c>
      <c r="AF309" s="152">
        <f t="shared" si="991"/>
        <v>10.282430832673734</v>
      </c>
      <c r="AG309" s="152">
        <f>AF309*Input!V309/100</f>
        <v>9.490422254221792E-2</v>
      </c>
      <c r="AH309" s="148">
        <f t="shared" si="992"/>
        <v>43544.970900441949</v>
      </c>
      <c r="AI309" s="157">
        <f t="shared" si="993"/>
        <v>1762.8527011201038</v>
      </c>
      <c r="AJ309" s="154">
        <f t="shared" si="994"/>
        <v>3.1968521518404014</v>
      </c>
      <c r="AK309" s="157">
        <f t="shared" si="995"/>
        <v>2.630742940533167</v>
      </c>
      <c r="AL309" s="157">
        <f t="shared" si="996"/>
        <v>1.0065651318733864</v>
      </c>
      <c r="AM309" s="157">
        <f t="shared" si="997"/>
        <v>9.3226559919128357E-3</v>
      </c>
      <c r="AN309" s="148">
        <f>AF309/Q309</f>
        <v>1.0065651318733864</v>
      </c>
      <c r="AO309" s="152">
        <f t="shared" si="998"/>
        <v>9.3226559919128357E-3</v>
      </c>
      <c r="AP309" s="148" t="str">
        <f t="shared" si="999"/>
        <v>Out of range</v>
      </c>
      <c r="AQ309" s="148" t="e">
        <f t="shared" si="1000"/>
        <v>#VALUE!</v>
      </c>
      <c r="AR309" s="148" t="e">
        <f t="shared" si="1001"/>
        <v>#VALUE!</v>
      </c>
      <c r="AS309" s="156">
        <f t="shared" si="1002"/>
        <v>2.3115531163741583E-5</v>
      </c>
      <c r="AT309" s="156">
        <f t="shared" si="1003"/>
        <v>9.1132640764263059E-7</v>
      </c>
      <c r="AU309" s="148">
        <v>0.75</v>
      </c>
      <c r="AV309" s="148">
        <f t="shared" si="1004"/>
        <v>0.375</v>
      </c>
      <c r="AW309" s="148" t="str">
        <f t="shared" si="1005"/>
        <v>Out of range</v>
      </c>
      <c r="AX309" s="158">
        <f t="shared" si="1006"/>
        <v>289.79477035849999</v>
      </c>
      <c r="AY309" s="158" t="e">
        <f t="shared" si="1007"/>
        <v>#VALUE!</v>
      </c>
      <c r="AZ309" s="148" t="str">
        <f>Input!B309</f>
        <v>Hu1-13</v>
      </c>
      <c r="BA309" s="159">
        <f>Input!E309</f>
        <v>0</v>
      </c>
      <c r="BB309" s="148" t="e">
        <f t="shared" si="1008"/>
        <v>#VALUE!</v>
      </c>
      <c r="BC309" s="154" t="e">
        <f t="shared" si="1009"/>
        <v>#VALUE!</v>
      </c>
      <c r="BD309" s="148" t="e">
        <f t="shared" si="1010"/>
        <v>#VALUE!</v>
      </c>
      <c r="BE309" s="160" t="e">
        <f t="shared" si="1011"/>
        <v>#VALUE!</v>
      </c>
      <c r="BF309" s="161" t="e">
        <f t="shared" si="1012"/>
        <v>#VALUE!</v>
      </c>
      <c r="BG309" s="162"/>
      <c r="BH309" s="162"/>
      <c r="BI309" s="162"/>
      <c r="BJ309" s="162"/>
      <c r="BK309" s="162"/>
      <c r="BL309" s="162"/>
      <c r="BM309" s="166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2"/>
      <c r="DC309" s="162"/>
      <c r="DD309" s="162"/>
      <c r="DE309" s="162"/>
    </row>
    <row r="310" spans="1:109" s="76" customFormat="1" ht="15" customHeight="1" x14ac:dyDescent="0.2">
      <c r="A310" s="58"/>
      <c r="B310" s="58"/>
      <c r="C310" s="58"/>
      <c r="D310" s="58"/>
      <c r="E310" s="60"/>
      <c r="F310" s="61"/>
      <c r="G310" s="59"/>
      <c r="H310" s="61"/>
      <c r="I310" s="58"/>
      <c r="J310" s="63"/>
      <c r="K310" s="58"/>
      <c r="L310" s="64"/>
      <c r="M310" s="65"/>
      <c r="N310" s="58"/>
      <c r="O310" s="63"/>
      <c r="P310" s="58"/>
      <c r="Q310" s="66"/>
      <c r="R310" s="67"/>
      <c r="S310" s="65"/>
      <c r="T310" s="58"/>
      <c r="U310" s="58"/>
      <c r="V310" s="58"/>
      <c r="W310" s="68"/>
      <c r="X310" s="63"/>
      <c r="Y310" s="63"/>
      <c r="Z310" s="63"/>
      <c r="AA310" s="63"/>
      <c r="AB310" s="64"/>
      <c r="AC310" s="64"/>
      <c r="AD310" s="63"/>
      <c r="AE310" s="63"/>
      <c r="AF310" s="63"/>
      <c r="AG310" s="63"/>
      <c r="AH310" s="58"/>
      <c r="AI310" s="68"/>
      <c r="AJ310" s="65"/>
      <c r="AK310" s="68"/>
      <c r="AL310" s="68"/>
      <c r="AM310" s="68"/>
      <c r="AN310" s="58"/>
      <c r="AO310" s="63"/>
      <c r="AP310" s="58"/>
      <c r="AQ310" s="58"/>
      <c r="AR310" s="58"/>
      <c r="AS310" s="67"/>
      <c r="AT310" s="67"/>
      <c r="AU310" s="58"/>
      <c r="AV310" s="58"/>
      <c r="AW310" s="58"/>
      <c r="AX310" s="57"/>
      <c r="AY310" s="57"/>
      <c r="AZ310" s="58"/>
      <c r="BA310" s="69"/>
      <c r="BB310" s="58"/>
      <c r="BC310" s="65"/>
      <c r="BD310" s="58"/>
      <c r="BE310" s="62"/>
      <c r="BF310" s="74"/>
      <c r="BG310" s="75"/>
      <c r="BH310" s="75"/>
      <c r="BI310" s="75"/>
      <c r="BJ310" s="75"/>
      <c r="BK310" s="75"/>
      <c r="BL310" s="75"/>
      <c r="BM310" s="103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</row>
    <row r="311" spans="1:109" s="76" customFormat="1" ht="15" customHeight="1" x14ac:dyDescent="0.2">
      <c r="A311" s="58"/>
      <c r="B311" s="58"/>
      <c r="C311" s="58"/>
      <c r="D311" s="58"/>
      <c r="E311" s="60"/>
      <c r="F311" s="61"/>
      <c r="G311" s="59"/>
      <c r="H311" s="61"/>
      <c r="I311" s="58"/>
      <c r="J311" s="63"/>
      <c r="K311" s="58"/>
      <c r="L311" s="64"/>
      <c r="M311" s="65"/>
      <c r="N311" s="58"/>
      <c r="O311" s="63"/>
      <c r="P311" s="58"/>
      <c r="Q311" s="66"/>
      <c r="R311" s="67"/>
      <c r="S311" s="65"/>
      <c r="T311" s="58"/>
      <c r="U311" s="65"/>
      <c r="V311" s="58"/>
      <c r="W311" s="68"/>
      <c r="X311" s="63"/>
      <c r="Y311" s="63"/>
      <c r="Z311" s="63"/>
      <c r="AA311" s="63"/>
      <c r="AB311" s="64"/>
      <c r="AC311" s="64"/>
      <c r="AD311" s="63"/>
      <c r="AE311" s="63"/>
      <c r="AF311" s="63"/>
      <c r="AG311" s="63"/>
      <c r="AH311" s="58"/>
      <c r="AI311" s="68"/>
      <c r="AJ311" s="65"/>
      <c r="AK311" s="68"/>
      <c r="AL311" s="68"/>
      <c r="AM311" s="68"/>
      <c r="AN311" s="58"/>
      <c r="AO311" s="63"/>
      <c r="AP311" s="58"/>
      <c r="AQ311" s="58"/>
      <c r="AR311" s="58"/>
      <c r="AS311" s="67"/>
      <c r="AT311" s="67"/>
      <c r="AU311" s="58"/>
      <c r="AV311" s="58"/>
      <c r="AW311" s="58"/>
      <c r="AX311" s="57"/>
      <c r="AY311" s="57"/>
      <c r="AZ311" s="58"/>
      <c r="BA311" s="69"/>
      <c r="BB311" s="58"/>
      <c r="BC311" s="65"/>
      <c r="BD311" s="58"/>
      <c r="BE311" s="62"/>
      <c r="BF311" s="74"/>
      <c r="BG311" s="75"/>
      <c r="BH311" s="75"/>
      <c r="BI311" s="75"/>
      <c r="BJ311" s="75"/>
      <c r="BK311" s="75"/>
      <c r="BL311" s="75"/>
      <c r="BM311" s="103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</row>
    <row r="312" spans="1:109" s="76" customFormat="1" ht="15" customHeight="1" x14ac:dyDescent="0.2">
      <c r="A312" s="58"/>
      <c r="B312" s="58"/>
      <c r="C312" s="58"/>
      <c r="D312" s="58"/>
      <c r="E312" s="60"/>
      <c r="F312" s="61"/>
      <c r="G312" s="59"/>
      <c r="H312" s="61"/>
      <c r="I312" s="58"/>
      <c r="J312" s="63"/>
      <c r="K312" s="58"/>
      <c r="L312" s="64"/>
      <c r="M312" s="65"/>
      <c r="N312" s="58"/>
      <c r="O312" s="63"/>
      <c r="P312" s="58"/>
      <c r="Q312" s="66"/>
      <c r="R312" s="67"/>
      <c r="S312" s="65"/>
      <c r="T312" s="58"/>
      <c r="U312" s="58"/>
      <c r="V312" s="58"/>
      <c r="W312" s="68"/>
      <c r="X312" s="63"/>
      <c r="Y312" s="63"/>
      <c r="Z312" s="63"/>
      <c r="AA312" s="63"/>
      <c r="AB312" s="64"/>
      <c r="AC312" s="64"/>
      <c r="AD312" s="63"/>
      <c r="AE312" s="63"/>
      <c r="AF312" s="63"/>
      <c r="AG312" s="63"/>
      <c r="AH312" s="58"/>
      <c r="AI312" s="68"/>
      <c r="AJ312" s="65"/>
      <c r="AK312" s="68"/>
      <c r="AL312" s="68"/>
      <c r="AM312" s="68"/>
      <c r="AN312" s="58"/>
      <c r="AO312" s="63"/>
      <c r="AP312" s="58"/>
      <c r="AQ312" s="58"/>
      <c r="AR312" s="58"/>
      <c r="AS312" s="67"/>
      <c r="AT312" s="67"/>
      <c r="AU312" s="58"/>
      <c r="AV312" s="58"/>
      <c r="AW312" s="58"/>
      <c r="AX312" s="57"/>
      <c r="AY312" s="57"/>
      <c r="AZ312" s="58"/>
      <c r="BA312" s="69"/>
      <c r="BB312" s="58"/>
      <c r="BC312" s="65"/>
      <c r="BD312" s="58"/>
      <c r="BE312" s="62"/>
      <c r="BF312" s="74"/>
      <c r="BG312" s="75"/>
      <c r="BH312" s="75"/>
      <c r="BI312" s="75"/>
      <c r="BJ312" s="75"/>
      <c r="BK312" s="75"/>
      <c r="BL312" s="75"/>
      <c r="BM312" s="103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</row>
    <row r="313" spans="1:109" s="76" customFormat="1" ht="15" customHeight="1" x14ac:dyDescent="0.2">
      <c r="A313" s="58"/>
      <c r="B313" s="58"/>
      <c r="C313" s="58"/>
      <c r="D313" s="58"/>
      <c r="E313" s="60"/>
      <c r="F313" s="61"/>
      <c r="G313" s="59"/>
      <c r="H313" s="61"/>
      <c r="I313" s="58"/>
      <c r="J313" s="63"/>
      <c r="K313" s="58"/>
      <c r="L313" s="64"/>
      <c r="M313" s="65"/>
      <c r="N313" s="58"/>
      <c r="O313" s="63"/>
      <c r="P313" s="58"/>
      <c r="Q313" s="66"/>
      <c r="R313" s="67"/>
      <c r="S313" s="65"/>
      <c r="T313" s="58"/>
      <c r="U313" s="65"/>
      <c r="V313" s="58"/>
      <c r="W313" s="68"/>
      <c r="X313" s="63"/>
      <c r="Y313" s="63"/>
      <c r="Z313" s="63"/>
      <c r="AA313" s="63"/>
      <c r="AB313" s="64"/>
      <c r="AC313" s="64"/>
      <c r="AD313" s="63"/>
      <c r="AE313" s="63"/>
      <c r="AF313" s="63"/>
      <c r="AG313" s="63"/>
      <c r="AH313" s="58"/>
      <c r="AI313" s="68"/>
      <c r="AJ313" s="65"/>
      <c r="AK313" s="68"/>
      <c r="AL313" s="68"/>
      <c r="AM313" s="68"/>
      <c r="AN313" s="58"/>
      <c r="AO313" s="63"/>
      <c r="AP313" s="58"/>
      <c r="AQ313" s="58"/>
      <c r="AR313" s="58"/>
      <c r="AS313" s="67"/>
      <c r="AT313" s="67"/>
      <c r="AU313" s="58"/>
      <c r="AV313" s="58"/>
      <c r="AW313" s="58"/>
      <c r="AX313" s="57"/>
      <c r="AY313" s="57"/>
      <c r="AZ313" s="58"/>
      <c r="BA313" s="69"/>
      <c r="BB313" s="58"/>
      <c r="BC313" s="65"/>
      <c r="BD313" s="58"/>
      <c r="BE313" s="62"/>
      <c r="BF313" s="74"/>
      <c r="BG313" s="75"/>
      <c r="BH313" s="75"/>
      <c r="BI313" s="75"/>
      <c r="BJ313" s="75"/>
      <c r="BK313" s="75"/>
      <c r="BL313" s="75"/>
      <c r="BM313" s="103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</row>
    <row r="314" spans="1:109" s="76" customFormat="1" ht="15" customHeight="1" x14ac:dyDescent="0.2">
      <c r="A314" s="58"/>
      <c r="B314" s="58"/>
      <c r="C314" s="58"/>
      <c r="D314" s="58"/>
      <c r="E314" s="60"/>
      <c r="F314" s="61"/>
      <c r="G314" s="59"/>
      <c r="H314" s="61"/>
      <c r="I314" s="58"/>
      <c r="J314" s="63"/>
      <c r="K314" s="58"/>
      <c r="L314" s="64"/>
      <c r="M314" s="65"/>
      <c r="N314" s="58"/>
      <c r="O314" s="63"/>
      <c r="P314" s="58"/>
      <c r="Q314" s="66"/>
      <c r="R314" s="67"/>
      <c r="S314" s="65"/>
      <c r="T314" s="58"/>
      <c r="U314" s="58"/>
      <c r="V314" s="58"/>
      <c r="W314" s="68"/>
      <c r="X314" s="63"/>
      <c r="Y314" s="63"/>
      <c r="Z314" s="63"/>
      <c r="AA314" s="63"/>
      <c r="AB314" s="64"/>
      <c r="AC314" s="64"/>
      <c r="AD314" s="63"/>
      <c r="AE314" s="63"/>
      <c r="AF314" s="63"/>
      <c r="AG314" s="63"/>
      <c r="AH314" s="58"/>
      <c r="AI314" s="68"/>
      <c r="AJ314" s="65"/>
      <c r="AK314" s="68"/>
      <c r="AL314" s="68"/>
      <c r="AM314" s="68"/>
      <c r="AN314" s="58"/>
      <c r="AO314" s="63"/>
      <c r="AP314" s="58"/>
      <c r="AQ314" s="58"/>
      <c r="AR314" s="58"/>
      <c r="AS314" s="67"/>
      <c r="AT314" s="67"/>
      <c r="AU314" s="58"/>
      <c r="AV314" s="58"/>
      <c r="AW314" s="58"/>
      <c r="AX314" s="57"/>
      <c r="AY314" s="57"/>
      <c r="AZ314" s="58"/>
      <c r="BA314" s="69"/>
      <c r="BB314" s="58"/>
      <c r="BC314" s="65"/>
      <c r="BD314" s="58"/>
      <c r="BE314" s="62"/>
      <c r="BF314" s="74"/>
      <c r="BG314" s="75"/>
      <c r="BH314" s="75"/>
      <c r="BI314" s="75"/>
      <c r="BJ314" s="75"/>
      <c r="BK314" s="75"/>
      <c r="BL314" s="75"/>
      <c r="BM314" s="103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</row>
    <row r="315" spans="1:109" s="76" customFormat="1" ht="15" customHeight="1" x14ac:dyDescent="0.2">
      <c r="A315" s="58"/>
      <c r="B315" s="58"/>
      <c r="C315" s="58"/>
      <c r="D315" s="58"/>
      <c r="E315" s="60"/>
      <c r="F315" s="61"/>
      <c r="G315" s="59"/>
      <c r="H315" s="61"/>
      <c r="I315" s="58"/>
      <c r="J315" s="63"/>
      <c r="K315" s="58"/>
      <c r="L315" s="64"/>
      <c r="M315" s="65"/>
      <c r="N315" s="58"/>
      <c r="O315" s="63"/>
      <c r="P315" s="58"/>
      <c r="Q315" s="66"/>
      <c r="R315" s="67"/>
      <c r="S315" s="65"/>
      <c r="T315" s="58"/>
      <c r="U315" s="65"/>
      <c r="V315" s="58"/>
      <c r="W315" s="68"/>
      <c r="X315" s="63"/>
      <c r="Y315" s="63"/>
      <c r="Z315" s="63"/>
      <c r="AA315" s="63"/>
      <c r="AB315" s="64"/>
      <c r="AC315" s="64"/>
      <c r="AD315" s="63"/>
      <c r="AE315" s="63"/>
      <c r="AF315" s="63"/>
      <c r="AG315" s="63"/>
      <c r="AH315" s="58"/>
      <c r="AI315" s="68"/>
      <c r="AJ315" s="65"/>
      <c r="AK315" s="68"/>
      <c r="AL315" s="68"/>
      <c r="AM315" s="68"/>
      <c r="AN315" s="58"/>
      <c r="AO315" s="63"/>
      <c r="AP315" s="58"/>
      <c r="AQ315" s="58"/>
      <c r="AR315" s="58"/>
      <c r="AS315" s="67"/>
      <c r="AT315" s="67"/>
      <c r="AU315" s="58"/>
      <c r="AV315" s="58"/>
      <c r="AW315" s="58"/>
      <c r="AX315" s="57"/>
      <c r="AY315" s="57"/>
      <c r="AZ315" s="58"/>
      <c r="BA315" s="69"/>
      <c r="BB315" s="58"/>
      <c r="BC315" s="65"/>
      <c r="BD315" s="58"/>
      <c r="BE315" s="62"/>
      <c r="BF315" s="74"/>
      <c r="BG315" s="75"/>
      <c r="BH315" s="75"/>
      <c r="BI315" s="75"/>
      <c r="BJ315" s="75"/>
      <c r="BK315" s="75"/>
      <c r="BL315" s="75"/>
      <c r="BM315" s="103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</row>
    <row r="316" spans="1:109" s="76" customFormat="1" ht="15" customHeight="1" x14ac:dyDescent="0.2">
      <c r="A316" s="58"/>
      <c r="B316" s="58"/>
      <c r="C316" s="58"/>
      <c r="D316" s="58"/>
      <c r="E316" s="60"/>
      <c r="F316" s="61"/>
      <c r="G316" s="59"/>
      <c r="H316" s="61"/>
      <c r="I316" s="58"/>
      <c r="J316" s="63"/>
      <c r="K316" s="58"/>
      <c r="L316" s="64"/>
      <c r="M316" s="65"/>
      <c r="N316" s="58"/>
      <c r="O316" s="63"/>
      <c r="P316" s="58"/>
      <c r="Q316" s="66"/>
      <c r="R316" s="67"/>
      <c r="S316" s="65"/>
      <c r="T316" s="58"/>
      <c r="U316" s="58"/>
      <c r="V316" s="58"/>
      <c r="W316" s="68"/>
      <c r="X316" s="63"/>
      <c r="Y316" s="63"/>
      <c r="Z316" s="63"/>
      <c r="AA316" s="63"/>
      <c r="AB316" s="64"/>
      <c r="AC316" s="64"/>
      <c r="AD316" s="63"/>
      <c r="AE316" s="63"/>
      <c r="AF316" s="63"/>
      <c r="AG316" s="63"/>
      <c r="AH316" s="58"/>
      <c r="AI316" s="68"/>
      <c r="AJ316" s="65"/>
      <c r="AK316" s="68"/>
      <c r="AL316" s="68"/>
      <c r="AM316" s="68"/>
      <c r="AN316" s="58"/>
      <c r="AO316" s="63"/>
      <c r="AP316" s="58"/>
      <c r="AQ316" s="58"/>
      <c r="AR316" s="58"/>
      <c r="AS316" s="67"/>
      <c r="AT316" s="67"/>
      <c r="AU316" s="58"/>
      <c r="AV316" s="58"/>
      <c r="AW316" s="58"/>
      <c r="AX316" s="57"/>
      <c r="AY316" s="57"/>
      <c r="AZ316" s="58"/>
      <c r="BA316" s="69"/>
      <c r="BB316" s="58"/>
      <c r="BC316" s="65"/>
      <c r="BD316" s="58"/>
      <c r="BE316" s="62"/>
      <c r="BF316" s="74"/>
      <c r="BG316" s="75"/>
      <c r="BH316" s="75"/>
      <c r="BI316" s="75"/>
      <c r="BJ316" s="75"/>
      <c r="BK316" s="75"/>
      <c r="BL316" s="75"/>
      <c r="BM316" s="103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</row>
    <row r="317" spans="1:109" s="76" customFormat="1" ht="15" customHeight="1" x14ac:dyDescent="0.2">
      <c r="A317" s="58"/>
      <c r="B317" s="58"/>
      <c r="C317" s="58"/>
      <c r="D317" s="58"/>
      <c r="E317" s="60"/>
      <c r="F317" s="61"/>
      <c r="G317" s="59"/>
      <c r="H317" s="61"/>
      <c r="I317" s="58"/>
      <c r="J317" s="63"/>
      <c r="K317" s="58"/>
      <c r="L317" s="64"/>
      <c r="M317" s="65"/>
      <c r="N317" s="58"/>
      <c r="O317" s="63"/>
      <c r="P317" s="58"/>
      <c r="Q317" s="66"/>
      <c r="R317" s="67"/>
      <c r="S317" s="65"/>
      <c r="T317" s="58"/>
      <c r="U317" s="65"/>
      <c r="V317" s="58"/>
      <c r="W317" s="68"/>
      <c r="X317" s="63"/>
      <c r="Y317" s="63"/>
      <c r="Z317" s="63"/>
      <c r="AA317" s="63"/>
      <c r="AB317" s="64"/>
      <c r="AC317" s="64"/>
      <c r="AD317" s="63"/>
      <c r="AE317" s="63"/>
      <c r="AF317" s="63"/>
      <c r="AG317" s="63"/>
      <c r="AH317" s="58"/>
      <c r="AI317" s="68"/>
      <c r="AJ317" s="65"/>
      <c r="AK317" s="68"/>
      <c r="AL317" s="68"/>
      <c r="AM317" s="68"/>
      <c r="AN317" s="58"/>
      <c r="AO317" s="63"/>
      <c r="AP317" s="58"/>
      <c r="AQ317" s="58"/>
      <c r="AR317" s="58"/>
      <c r="AS317" s="67"/>
      <c r="AT317" s="67"/>
      <c r="AU317" s="58"/>
      <c r="AV317" s="58"/>
      <c r="AW317" s="58"/>
      <c r="AX317" s="57"/>
      <c r="AY317" s="57"/>
      <c r="AZ317" s="58"/>
      <c r="BA317" s="69"/>
      <c r="BB317" s="58"/>
      <c r="BC317" s="65"/>
      <c r="BD317" s="58"/>
      <c r="BE317" s="62"/>
      <c r="BF317" s="74"/>
      <c r="BG317" s="75"/>
      <c r="BH317" s="75"/>
      <c r="BI317" s="75"/>
      <c r="BJ317" s="75"/>
      <c r="BK317" s="75"/>
      <c r="BL317" s="75"/>
      <c r="BM317" s="103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</row>
    <row r="318" spans="1:109" s="76" customFormat="1" ht="15" customHeight="1" x14ac:dyDescent="0.2">
      <c r="A318" s="58"/>
      <c r="B318" s="58"/>
      <c r="C318" s="58"/>
      <c r="D318" s="58"/>
      <c r="E318" s="60"/>
      <c r="F318" s="61"/>
      <c r="G318" s="59"/>
      <c r="H318" s="61"/>
      <c r="I318" s="58"/>
      <c r="J318" s="63"/>
      <c r="K318" s="58"/>
      <c r="L318" s="64"/>
      <c r="M318" s="65"/>
      <c r="N318" s="58"/>
      <c r="O318" s="63"/>
      <c r="P318" s="58"/>
      <c r="Q318" s="66"/>
      <c r="R318" s="67"/>
      <c r="S318" s="65"/>
      <c r="T318" s="58"/>
      <c r="U318" s="58"/>
      <c r="V318" s="58"/>
      <c r="W318" s="68"/>
      <c r="X318" s="63"/>
      <c r="Y318" s="63"/>
      <c r="Z318" s="63"/>
      <c r="AA318" s="63"/>
      <c r="AB318" s="64"/>
      <c r="AC318" s="64"/>
      <c r="AD318" s="63"/>
      <c r="AE318" s="63"/>
      <c r="AF318" s="63"/>
      <c r="AG318" s="63"/>
      <c r="AH318" s="58"/>
      <c r="AI318" s="68"/>
      <c r="AJ318" s="65"/>
      <c r="AK318" s="68"/>
      <c r="AL318" s="68"/>
      <c r="AM318" s="68"/>
      <c r="AN318" s="58"/>
      <c r="AO318" s="63"/>
      <c r="AP318" s="58"/>
      <c r="AQ318" s="58"/>
      <c r="AR318" s="58"/>
      <c r="AS318" s="67"/>
      <c r="AT318" s="67"/>
      <c r="AU318" s="58"/>
      <c r="AV318" s="58"/>
      <c r="AW318" s="58"/>
      <c r="AX318" s="57"/>
      <c r="AY318" s="57"/>
      <c r="AZ318" s="58"/>
      <c r="BA318" s="69"/>
      <c r="BB318" s="58"/>
      <c r="BC318" s="65"/>
      <c r="BD318" s="58"/>
      <c r="BE318" s="62"/>
      <c r="BF318" s="74"/>
      <c r="BG318" s="75"/>
      <c r="BH318" s="75"/>
      <c r="BI318" s="75"/>
      <c r="BJ318" s="75"/>
      <c r="BK318" s="75"/>
      <c r="BL318" s="75"/>
      <c r="BM318" s="103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</row>
    <row r="319" spans="1:109" s="76" customFormat="1" ht="15" customHeight="1" x14ac:dyDescent="0.2">
      <c r="A319" s="58"/>
      <c r="B319" s="58"/>
      <c r="C319" s="58"/>
      <c r="D319" s="58"/>
      <c r="E319" s="60"/>
      <c r="F319" s="61"/>
      <c r="G319" s="59"/>
      <c r="H319" s="61"/>
      <c r="I319" s="58"/>
      <c r="J319" s="63"/>
      <c r="K319" s="58"/>
      <c r="L319" s="64"/>
      <c r="M319" s="65"/>
      <c r="N319" s="58"/>
      <c r="O319" s="63"/>
      <c r="P319" s="58"/>
      <c r="Q319" s="66"/>
      <c r="R319" s="67"/>
      <c r="S319" s="65"/>
      <c r="T319" s="58"/>
      <c r="U319" s="65"/>
      <c r="V319" s="58"/>
      <c r="W319" s="68"/>
      <c r="X319" s="63"/>
      <c r="Y319" s="63"/>
      <c r="Z319" s="63"/>
      <c r="AA319" s="63"/>
      <c r="AB319" s="64"/>
      <c r="AC319" s="64"/>
      <c r="AD319" s="63"/>
      <c r="AE319" s="63"/>
      <c r="AF319" s="63"/>
      <c r="AG319" s="63"/>
      <c r="AH319" s="58"/>
      <c r="AI319" s="68"/>
      <c r="AJ319" s="65"/>
      <c r="AK319" s="68"/>
      <c r="AL319" s="68"/>
      <c r="AM319" s="68"/>
      <c r="AN319" s="58"/>
      <c r="AO319" s="63"/>
      <c r="AP319" s="58"/>
      <c r="AQ319" s="58"/>
      <c r="AR319" s="58"/>
      <c r="AS319" s="67"/>
      <c r="AT319" s="67"/>
      <c r="AU319" s="58"/>
      <c r="AV319" s="58"/>
      <c r="AW319" s="58"/>
      <c r="AX319" s="57"/>
      <c r="AY319" s="57"/>
      <c r="AZ319" s="58"/>
      <c r="BA319" s="69"/>
      <c r="BB319" s="58"/>
      <c r="BC319" s="65"/>
      <c r="BD319" s="58"/>
      <c r="BE319" s="62"/>
      <c r="BF319" s="74"/>
      <c r="BG319" s="75"/>
      <c r="BH319" s="75"/>
      <c r="BI319" s="75"/>
      <c r="BJ319" s="75"/>
      <c r="BK319" s="75"/>
      <c r="BL319" s="75"/>
      <c r="BM319" s="103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</row>
    <row r="320" spans="1:109" s="76" customFormat="1" ht="15" customHeight="1" x14ac:dyDescent="0.2">
      <c r="A320" s="58"/>
      <c r="B320" s="58"/>
      <c r="C320" s="58"/>
      <c r="D320" s="58"/>
      <c r="E320" s="60"/>
      <c r="F320" s="61"/>
      <c r="G320" s="59"/>
      <c r="H320" s="61"/>
      <c r="I320" s="58"/>
      <c r="J320" s="63"/>
      <c r="K320" s="58"/>
      <c r="L320" s="64"/>
      <c r="M320" s="65"/>
      <c r="N320" s="58"/>
      <c r="O320" s="63"/>
      <c r="P320" s="58"/>
      <c r="Q320" s="66"/>
      <c r="R320" s="67"/>
      <c r="S320" s="65"/>
      <c r="T320" s="58"/>
      <c r="U320" s="58"/>
      <c r="V320" s="58"/>
      <c r="W320" s="68"/>
      <c r="X320" s="63"/>
      <c r="Y320" s="63"/>
      <c r="Z320" s="63"/>
      <c r="AA320" s="63"/>
      <c r="AB320" s="64"/>
      <c r="AC320" s="64"/>
      <c r="AD320" s="63"/>
      <c r="AE320" s="63"/>
      <c r="AF320" s="63"/>
      <c r="AG320" s="63"/>
      <c r="AH320" s="58"/>
      <c r="AI320" s="68"/>
      <c r="AJ320" s="65"/>
      <c r="AK320" s="68"/>
      <c r="AL320" s="68"/>
      <c r="AM320" s="68"/>
      <c r="AN320" s="58"/>
      <c r="AO320" s="63"/>
      <c r="AP320" s="58"/>
      <c r="AQ320" s="58"/>
      <c r="AR320" s="58"/>
      <c r="AS320" s="67"/>
      <c r="AT320" s="67"/>
      <c r="AU320" s="58"/>
      <c r="AV320" s="58"/>
      <c r="AW320" s="58"/>
      <c r="AX320" s="57"/>
      <c r="AY320" s="57"/>
      <c r="AZ320" s="58"/>
      <c r="BA320" s="69"/>
      <c r="BB320" s="58"/>
      <c r="BC320" s="65"/>
      <c r="BD320" s="58"/>
      <c r="BE320" s="62"/>
      <c r="BF320" s="74"/>
      <c r="BG320" s="75"/>
      <c r="BH320" s="75"/>
      <c r="BI320" s="75"/>
      <c r="BJ320" s="75"/>
      <c r="BK320" s="75"/>
      <c r="BL320" s="75"/>
      <c r="BM320" s="103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</row>
    <row r="321" spans="1:109" s="76" customFormat="1" ht="15" customHeight="1" x14ac:dyDescent="0.2">
      <c r="A321" s="58"/>
      <c r="B321" s="58"/>
      <c r="C321" s="58"/>
      <c r="D321" s="58"/>
      <c r="E321" s="60"/>
      <c r="F321" s="61"/>
      <c r="G321" s="59"/>
      <c r="H321" s="61"/>
      <c r="I321" s="58"/>
      <c r="J321" s="63"/>
      <c r="K321" s="58"/>
      <c r="L321" s="64"/>
      <c r="M321" s="65"/>
      <c r="N321" s="58"/>
      <c r="O321" s="63"/>
      <c r="P321" s="58"/>
      <c r="Q321" s="66"/>
      <c r="R321" s="67"/>
      <c r="S321" s="65"/>
      <c r="T321" s="58"/>
      <c r="U321" s="65"/>
      <c r="V321" s="58"/>
      <c r="W321" s="68"/>
      <c r="X321" s="63"/>
      <c r="Y321" s="63"/>
      <c r="Z321" s="63"/>
      <c r="AA321" s="63"/>
      <c r="AB321" s="64"/>
      <c r="AC321" s="64"/>
      <c r="AD321" s="63"/>
      <c r="AE321" s="63"/>
      <c r="AF321" s="63"/>
      <c r="AG321" s="63"/>
      <c r="AH321" s="58"/>
      <c r="AI321" s="68"/>
      <c r="AJ321" s="65"/>
      <c r="AK321" s="68"/>
      <c r="AL321" s="68"/>
      <c r="AM321" s="68"/>
      <c r="AN321" s="58"/>
      <c r="AO321" s="63"/>
      <c r="AP321" s="58"/>
      <c r="AQ321" s="58"/>
      <c r="AR321" s="58"/>
      <c r="AS321" s="67"/>
      <c r="AT321" s="67"/>
      <c r="AU321" s="58"/>
      <c r="AV321" s="58"/>
      <c r="AW321" s="58"/>
      <c r="AX321" s="57"/>
      <c r="AY321" s="57"/>
      <c r="AZ321" s="58"/>
      <c r="BA321" s="69"/>
      <c r="BB321" s="58"/>
      <c r="BC321" s="65"/>
      <c r="BD321" s="58"/>
      <c r="BE321" s="62"/>
      <c r="BF321" s="74"/>
      <c r="BG321" s="75"/>
      <c r="BH321" s="75"/>
      <c r="BI321" s="75"/>
      <c r="BJ321" s="75"/>
      <c r="BK321" s="75"/>
      <c r="BL321" s="75"/>
      <c r="BM321" s="103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</row>
    <row r="322" spans="1:109" s="76" customFormat="1" ht="15" customHeight="1" x14ac:dyDescent="0.2">
      <c r="A322" s="58"/>
      <c r="B322" s="58"/>
      <c r="C322" s="58"/>
      <c r="D322" s="58"/>
      <c r="E322" s="60"/>
      <c r="F322" s="61"/>
      <c r="G322" s="59"/>
      <c r="H322" s="61"/>
      <c r="I322" s="58"/>
      <c r="J322" s="63"/>
      <c r="K322" s="58"/>
      <c r="L322" s="64"/>
      <c r="M322" s="65"/>
      <c r="N322" s="58"/>
      <c r="O322" s="63"/>
      <c r="P322" s="58"/>
      <c r="Q322" s="66"/>
      <c r="R322" s="67"/>
      <c r="S322" s="65"/>
      <c r="T322" s="58"/>
      <c r="U322" s="58"/>
      <c r="V322" s="58"/>
      <c r="W322" s="68"/>
      <c r="X322" s="63"/>
      <c r="Y322" s="63"/>
      <c r="Z322" s="63"/>
      <c r="AA322" s="63"/>
      <c r="AB322" s="64"/>
      <c r="AC322" s="64"/>
      <c r="AD322" s="63"/>
      <c r="AE322" s="63"/>
      <c r="AF322" s="63"/>
      <c r="AG322" s="63"/>
      <c r="AH322" s="58"/>
      <c r="AI322" s="68"/>
      <c r="AJ322" s="65"/>
      <c r="AK322" s="68"/>
      <c r="AL322" s="68"/>
      <c r="AM322" s="68"/>
      <c r="AN322" s="58"/>
      <c r="AO322" s="63"/>
      <c r="AP322" s="58"/>
      <c r="AQ322" s="58"/>
      <c r="AR322" s="58"/>
      <c r="AS322" s="67"/>
      <c r="AT322" s="67"/>
      <c r="AU322" s="58"/>
      <c r="AV322" s="58"/>
      <c r="AW322" s="58"/>
      <c r="AX322" s="57"/>
      <c r="AY322" s="57"/>
      <c r="AZ322" s="58"/>
      <c r="BA322" s="69"/>
      <c r="BB322" s="58"/>
      <c r="BC322" s="65"/>
      <c r="BD322" s="58"/>
      <c r="BE322" s="62"/>
      <c r="BF322" s="74"/>
      <c r="BG322" s="75"/>
      <c r="BH322" s="75"/>
      <c r="BI322" s="75"/>
      <c r="BJ322" s="75"/>
      <c r="BK322" s="75"/>
      <c r="BL322" s="75"/>
      <c r="BM322" s="103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</row>
    <row r="323" spans="1:109" s="76" customFormat="1" ht="15" customHeight="1" x14ac:dyDescent="0.2">
      <c r="A323" s="58"/>
      <c r="B323" s="58"/>
      <c r="C323" s="58"/>
      <c r="D323" s="58"/>
      <c r="E323" s="60"/>
      <c r="F323" s="61"/>
      <c r="G323" s="59"/>
      <c r="H323" s="61"/>
      <c r="I323" s="58"/>
      <c r="J323" s="63"/>
      <c r="K323" s="58"/>
      <c r="L323" s="64"/>
      <c r="M323" s="65"/>
      <c r="N323" s="58"/>
      <c r="O323" s="63"/>
      <c r="P323" s="58"/>
      <c r="Q323" s="66"/>
      <c r="R323" s="67"/>
      <c r="S323" s="65"/>
      <c r="T323" s="58"/>
      <c r="U323" s="65"/>
      <c r="V323" s="58"/>
      <c r="W323" s="68"/>
      <c r="X323" s="63"/>
      <c r="Y323" s="63"/>
      <c r="Z323" s="63"/>
      <c r="AA323" s="63"/>
      <c r="AB323" s="64"/>
      <c r="AC323" s="64"/>
      <c r="AD323" s="63"/>
      <c r="AE323" s="63"/>
      <c r="AF323" s="63"/>
      <c r="AG323" s="63"/>
      <c r="AH323" s="58"/>
      <c r="AI323" s="68"/>
      <c r="AJ323" s="65"/>
      <c r="AK323" s="68"/>
      <c r="AL323" s="68"/>
      <c r="AM323" s="68"/>
      <c r="AN323" s="58"/>
      <c r="AO323" s="63"/>
      <c r="AP323" s="58"/>
      <c r="AQ323" s="58"/>
      <c r="AR323" s="58"/>
      <c r="AS323" s="67"/>
      <c r="AT323" s="67"/>
      <c r="AU323" s="58"/>
      <c r="AV323" s="58"/>
      <c r="AW323" s="58"/>
      <c r="AX323" s="57"/>
      <c r="AY323" s="57"/>
      <c r="AZ323" s="58"/>
      <c r="BA323" s="69"/>
      <c r="BB323" s="58"/>
      <c r="BC323" s="65"/>
      <c r="BD323" s="58"/>
      <c r="BE323" s="62"/>
      <c r="BF323" s="74"/>
      <c r="BG323" s="75"/>
      <c r="BH323" s="75"/>
      <c r="BI323" s="75"/>
      <c r="BJ323" s="75"/>
      <c r="BK323" s="75"/>
      <c r="BL323" s="75"/>
      <c r="BM323" s="103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</row>
    <row r="324" spans="1:109" s="76" customFormat="1" ht="15" customHeight="1" x14ac:dyDescent="0.2">
      <c r="A324" s="58"/>
      <c r="B324" s="58"/>
      <c r="C324" s="58"/>
      <c r="D324" s="58"/>
      <c r="E324" s="60"/>
      <c r="F324" s="61"/>
      <c r="G324" s="59"/>
      <c r="H324" s="61"/>
      <c r="I324" s="58"/>
      <c r="J324" s="63"/>
      <c r="K324" s="58"/>
      <c r="L324" s="64"/>
      <c r="M324" s="65"/>
      <c r="N324" s="58"/>
      <c r="O324" s="63"/>
      <c r="P324" s="58"/>
      <c r="Q324" s="66"/>
      <c r="R324" s="67"/>
      <c r="S324" s="65"/>
      <c r="T324" s="58"/>
      <c r="U324" s="58"/>
      <c r="V324" s="58"/>
      <c r="W324" s="68"/>
      <c r="X324" s="63"/>
      <c r="Y324" s="63"/>
      <c r="Z324" s="63"/>
      <c r="AA324" s="63"/>
      <c r="AB324" s="64"/>
      <c r="AC324" s="64"/>
      <c r="AD324" s="63"/>
      <c r="AE324" s="63"/>
      <c r="AF324" s="63"/>
      <c r="AG324" s="63"/>
      <c r="AH324" s="58"/>
      <c r="AI324" s="68"/>
      <c r="AJ324" s="65"/>
      <c r="AK324" s="68"/>
      <c r="AL324" s="68"/>
      <c r="AM324" s="68"/>
      <c r="AN324" s="58"/>
      <c r="AO324" s="63"/>
      <c r="AP324" s="58"/>
      <c r="AQ324" s="58"/>
      <c r="AR324" s="58"/>
      <c r="AS324" s="67"/>
      <c r="AT324" s="67"/>
      <c r="AU324" s="58"/>
      <c r="AV324" s="58"/>
      <c r="AW324" s="58"/>
      <c r="AX324" s="57"/>
      <c r="AY324" s="57"/>
      <c r="AZ324" s="58"/>
      <c r="BA324" s="69"/>
      <c r="BB324" s="58"/>
      <c r="BC324" s="65"/>
      <c r="BD324" s="58"/>
      <c r="BE324" s="62"/>
      <c r="BF324" s="74"/>
      <c r="BG324" s="75"/>
      <c r="BH324" s="75"/>
      <c r="BI324" s="75"/>
      <c r="BJ324" s="75"/>
      <c r="BK324" s="75"/>
      <c r="BL324" s="75"/>
      <c r="BM324" s="103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</row>
    <row r="325" spans="1:109" s="76" customFormat="1" ht="15" customHeight="1" x14ac:dyDescent="0.2">
      <c r="A325" s="58"/>
      <c r="B325" s="58"/>
      <c r="C325" s="58"/>
      <c r="D325" s="58"/>
      <c r="E325" s="60"/>
      <c r="F325" s="61"/>
      <c r="G325" s="59"/>
      <c r="H325" s="61"/>
      <c r="I325" s="58"/>
      <c r="J325" s="63"/>
      <c r="K325" s="58"/>
      <c r="L325" s="64"/>
      <c r="M325" s="65"/>
      <c r="N325" s="58"/>
      <c r="O325" s="63"/>
      <c r="P325" s="58"/>
      <c r="Q325" s="66"/>
      <c r="R325" s="67"/>
      <c r="S325" s="65"/>
      <c r="T325" s="58"/>
      <c r="U325" s="65"/>
      <c r="V325" s="58"/>
      <c r="W325" s="68"/>
      <c r="X325" s="63"/>
      <c r="Y325" s="63"/>
      <c r="Z325" s="63"/>
      <c r="AA325" s="63"/>
      <c r="AB325" s="64"/>
      <c r="AC325" s="64"/>
      <c r="AD325" s="63"/>
      <c r="AE325" s="63"/>
      <c r="AF325" s="63"/>
      <c r="AG325" s="63"/>
      <c r="AH325" s="58"/>
      <c r="AI325" s="68"/>
      <c r="AJ325" s="65"/>
      <c r="AK325" s="68"/>
      <c r="AL325" s="68"/>
      <c r="AM325" s="68"/>
      <c r="AN325" s="58"/>
      <c r="AO325" s="63"/>
      <c r="AP325" s="58"/>
      <c r="AQ325" s="58"/>
      <c r="AR325" s="58"/>
      <c r="AS325" s="67"/>
      <c r="AT325" s="67"/>
      <c r="AU325" s="58"/>
      <c r="AV325" s="58"/>
      <c r="AW325" s="58"/>
      <c r="AX325" s="57"/>
      <c r="AY325" s="57"/>
      <c r="AZ325" s="58"/>
      <c r="BA325" s="69"/>
      <c r="BB325" s="58"/>
      <c r="BC325" s="65"/>
      <c r="BD325" s="58"/>
      <c r="BE325" s="62"/>
      <c r="BF325" s="74"/>
      <c r="BG325" s="75"/>
      <c r="BH325" s="75"/>
      <c r="BI325" s="75"/>
      <c r="BJ325" s="75"/>
      <c r="BK325" s="75"/>
      <c r="BL325" s="75"/>
      <c r="BM325" s="103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</row>
    <row r="326" spans="1:109" s="76" customFormat="1" x14ac:dyDescent="0.2">
      <c r="A326" s="75"/>
      <c r="B326" s="75"/>
      <c r="C326" s="75"/>
      <c r="D326" s="75"/>
      <c r="E326" s="135"/>
      <c r="F326" s="75"/>
      <c r="G326" s="136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134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</row>
    <row r="327" spans="1:109" s="76" customFormat="1" ht="15" customHeight="1" x14ac:dyDescent="0.2">
      <c r="A327" s="58"/>
      <c r="B327" s="58"/>
      <c r="C327" s="58"/>
      <c r="D327" s="58"/>
      <c r="E327" s="60"/>
      <c r="F327" s="61"/>
      <c r="G327" s="59"/>
      <c r="H327" s="61"/>
      <c r="I327" s="58"/>
      <c r="J327" s="63"/>
      <c r="K327" s="58"/>
      <c r="L327" s="64"/>
      <c r="M327" s="65"/>
      <c r="N327" s="58"/>
      <c r="O327" s="63"/>
      <c r="P327" s="58"/>
      <c r="Q327" s="66"/>
      <c r="R327" s="67"/>
      <c r="S327" s="65"/>
      <c r="T327" s="58"/>
      <c r="U327" s="65"/>
      <c r="V327" s="58"/>
      <c r="W327" s="68"/>
      <c r="X327" s="63"/>
      <c r="Y327" s="63"/>
      <c r="Z327" s="63"/>
      <c r="AA327" s="63"/>
      <c r="AB327" s="64"/>
      <c r="AC327" s="64"/>
      <c r="AD327" s="63"/>
      <c r="AE327" s="63"/>
      <c r="AF327" s="63"/>
      <c r="AG327" s="63"/>
      <c r="AH327" s="58"/>
      <c r="AI327" s="68"/>
      <c r="AJ327" s="65"/>
      <c r="AK327" s="68"/>
      <c r="AL327" s="68"/>
      <c r="AM327" s="68"/>
      <c r="AN327" s="58"/>
      <c r="AO327" s="63"/>
      <c r="AP327" s="58"/>
      <c r="AQ327" s="58"/>
      <c r="AR327" s="58"/>
      <c r="AS327" s="67"/>
      <c r="AT327" s="67"/>
      <c r="AU327" s="58"/>
      <c r="AV327" s="58"/>
      <c r="AW327" s="58"/>
      <c r="AX327" s="57"/>
      <c r="AY327" s="57"/>
      <c r="AZ327" s="58"/>
      <c r="BA327" s="69"/>
      <c r="BB327" s="58"/>
      <c r="BC327" s="65"/>
      <c r="BD327" s="58"/>
      <c r="BE327" s="62"/>
      <c r="BF327" s="74"/>
      <c r="BG327" s="75"/>
      <c r="BH327" s="75"/>
      <c r="BI327" s="75"/>
      <c r="BJ327" s="75"/>
      <c r="BK327" s="75"/>
      <c r="BL327" s="75"/>
      <c r="BM327" s="103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</row>
    <row r="328" spans="1:109" s="76" customFormat="1" ht="15" customHeight="1" x14ac:dyDescent="0.2">
      <c r="A328" s="58"/>
      <c r="B328" s="58"/>
      <c r="C328" s="58"/>
      <c r="D328" s="58"/>
      <c r="E328" s="60"/>
      <c r="F328" s="61"/>
      <c r="G328" s="59"/>
      <c r="H328" s="61"/>
      <c r="I328" s="58"/>
      <c r="J328" s="63"/>
      <c r="K328" s="58"/>
      <c r="L328" s="64"/>
      <c r="M328" s="65"/>
      <c r="N328" s="58"/>
      <c r="O328" s="63"/>
      <c r="P328" s="58"/>
      <c r="Q328" s="66"/>
      <c r="R328" s="67"/>
      <c r="S328" s="65"/>
      <c r="T328" s="58"/>
      <c r="U328" s="58"/>
      <c r="V328" s="58"/>
      <c r="W328" s="68"/>
      <c r="X328" s="63"/>
      <c r="Y328" s="63"/>
      <c r="Z328" s="63"/>
      <c r="AA328" s="63"/>
      <c r="AB328" s="64"/>
      <c r="AC328" s="64"/>
      <c r="AD328" s="63"/>
      <c r="AE328" s="63"/>
      <c r="AF328" s="63"/>
      <c r="AG328" s="63"/>
      <c r="AH328" s="58"/>
      <c r="AI328" s="68"/>
      <c r="AJ328" s="65"/>
      <c r="AK328" s="68"/>
      <c r="AL328" s="68"/>
      <c r="AM328" s="68"/>
      <c r="AN328" s="58"/>
      <c r="AO328" s="63"/>
      <c r="AP328" s="58"/>
      <c r="AQ328" s="58"/>
      <c r="AR328" s="58"/>
      <c r="AS328" s="67"/>
      <c r="AT328" s="67"/>
      <c r="AU328" s="58"/>
      <c r="AV328" s="58"/>
      <c r="AW328" s="58"/>
      <c r="AX328" s="57"/>
      <c r="AY328" s="57"/>
      <c r="AZ328" s="58"/>
      <c r="BA328" s="69"/>
      <c r="BB328" s="58"/>
      <c r="BC328" s="65"/>
      <c r="BD328" s="58"/>
      <c r="BE328" s="62"/>
      <c r="BF328" s="74"/>
      <c r="BG328" s="75"/>
      <c r="BH328" s="75"/>
      <c r="BI328" s="75"/>
      <c r="BJ328" s="75"/>
      <c r="BK328" s="75"/>
      <c r="BL328" s="75"/>
      <c r="BM328" s="103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</row>
    <row r="329" spans="1:109" s="76" customFormat="1" ht="15" customHeight="1" x14ac:dyDescent="0.2">
      <c r="A329" s="58"/>
      <c r="B329" s="58"/>
      <c r="C329" s="58"/>
      <c r="D329" s="58"/>
      <c r="E329" s="60"/>
      <c r="F329" s="61"/>
      <c r="G329" s="59"/>
      <c r="H329" s="61"/>
      <c r="I329" s="58"/>
      <c r="J329" s="63"/>
      <c r="K329" s="58"/>
      <c r="L329" s="64"/>
      <c r="M329" s="65"/>
      <c r="N329" s="58"/>
      <c r="O329" s="63"/>
      <c r="P329" s="58"/>
      <c r="Q329" s="66"/>
      <c r="R329" s="67"/>
      <c r="S329" s="65"/>
      <c r="T329" s="58"/>
      <c r="U329" s="65"/>
      <c r="V329" s="58"/>
      <c r="W329" s="68"/>
      <c r="X329" s="63"/>
      <c r="Y329" s="63"/>
      <c r="Z329" s="63"/>
      <c r="AA329" s="63"/>
      <c r="AB329" s="64"/>
      <c r="AC329" s="64"/>
      <c r="AD329" s="63"/>
      <c r="AE329" s="63"/>
      <c r="AF329" s="63"/>
      <c r="AG329" s="63"/>
      <c r="AH329" s="58"/>
      <c r="AI329" s="68"/>
      <c r="AJ329" s="65"/>
      <c r="AK329" s="68"/>
      <c r="AL329" s="68"/>
      <c r="AM329" s="68"/>
      <c r="AN329" s="58"/>
      <c r="AO329" s="63"/>
      <c r="AP329" s="58"/>
      <c r="AQ329" s="58"/>
      <c r="AR329" s="58"/>
      <c r="AS329" s="67"/>
      <c r="AT329" s="67"/>
      <c r="AU329" s="58"/>
      <c r="AV329" s="58"/>
      <c r="AW329" s="58"/>
      <c r="AX329" s="57"/>
      <c r="AY329" s="57"/>
      <c r="AZ329" s="58"/>
      <c r="BA329" s="69"/>
      <c r="BB329" s="58"/>
      <c r="BC329" s="65"/>
      <c r="BD329" s="58"/>
      <c r="BE329" s="62"/>
      <c r="BF329" s="74"/>
      <c r="BG329" s="75"/>
      <c r="BH329" s="75"/>
      <c r="BI329" s="75"/>
      <c r="BJ329" s="75"/>
      <c r="BK329" s="75"/>
      <c r="BL329" s="75"/>
      <c r="BM329" s="103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</row>
    <row r="330" spans="1:109" s="76" customFormat="1" ht="15" customHeight="1" x14ac:dyDescent="0.2">
      <c r="A330" s="58"/>
      <c r="B330" s="58"/>
      <c r="C330" s="58"/>
      <c r="D330" s="58"/>
      <c r="E330" s="60"/>
      <c r="F330" s="61"/>
      <c r="G330" s="59"/>
      <c r="H330" s="61"/>
      <c r="I330" s="58"/>
      <c r="J330" s="63"/>
      <c r="K330" s="58"/>
      <c r="L330" s="64"/>
      <c r="M330" s="65"/>
      <c r="N330" s="58"/>
      <c r="O330" s="63"/>
      <c r="P330" s="58"/>
      <c r="Q330" s="66"/>
      <c r="R330" s="67"/>
      <c r="S330" s="65"/>
      <c r="T330" s="58"/>
      <c r="U330" s="58"/>
      <c r="V330" s="58"/>
      <c r="W330" s="68"/>
      <c r="X330" s="63"/>
      <c r="Y330" s="63"/>
      <c r="Z330" s="63"/>
      <c r="AA330" s="63"/>
      <c r="AB330" s="64"/>
      <c r="AC330" s="64"/>
      <c r="AD330" s="63"/>
      <c r="AE330" s="63"/>
      <c r="AF330" s="63"/>
      <c r="AG330" s="63"/>
      <c r="AH330" s="58"/>
      <c r="AI330" s="68"/>
      <c r="AJ330" s="65"/>
      <c r="AK330" s="68"/>
      <c r="AL330" s="68"/>
      <c r="AM330" s="68"/>
      <c r="AN330" s="58"/>
      <c r="AO330" s="63"/>
      <c r="AP330" s="58"/>
      <c r="AQ330" s="58"/>
      <c r="AR330" s="58"/>
      <c r="AS330" s="67"/>
      <c r="AT330" s="67"/>
      <c r="AU330" s="58"/>
      <c r="AV330" s="58"/>
      <c r="AW330" s="58"/>
      <c r="AX330" s="57"/>
      <c r="AY330" s="57"/>
      <c r="AZ330" s="58"/>
      <c r="BA330" s="69"/>
      <c r="BB330" s="58"/>
      <c r="BC330" s="65"/>
      <c r="BD330" s="58"/>
      <c r="BE330" s="62"/>
      <c r="BF330" s="74"/>
      <c r="BG330" s="75"/>
      <c r="BH330" s="75"/>
      <c r="BI330" s="75"/>
      <c r="BJ330" s="75"/>
      <c r="BK330" s="75"/>
      <c r="BL330" s="75"/>
      <c r="BM330" s="103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</row>
    <row r="331" spans="1:109" s="76" customFormat="1" ht="15" customHeight="1" x14ac:dyDescent="0.2">
      <c r="A331" s="58"/>
      <c r="B331" s="58"/>
      <c r="C331" s="58"/>
      <c r="D331" s="58"/>
      <c r="E331" s="60"/>
      <c r="F331" s="61"/>
      <c r="G331" s="59"/>
      <c r="H331" s="61"/>
      <c r="I331" s="58"/>
      <c r="J331" s="63"/>
      <c r="K331" s="58"/>
      <c r="L331" s="64"/>
      <c r="M331" s="65"/>
      <c r="N331" s="58"/>
      <c r="O331" s="63"/>
      <c r="P331" s="58"/>
      <c r="Q331" s="66"/>
      <c r="R331" s="67"/>
      <c r="S331" s="65"/>
      <c r="T331" s="58"/>
      <c r="U331" s="65"/>
      <c r="V331" s="58"/>
      <c r="W331" s="68"/>
      <c r="X331" s="63"/>
      <c r="Y331" s="63"/>
      <c r="Z331" s="63"/>
      <c r="AA331" s="63"/>
      <c r="AB331" s="64"/>
      <c r="AC331" s="64"/>
      <c r="AD331" s="63"/>
      <c r="AE331" s="63"/>
      <c r="AF331" s="63"/>
      <c r="AG331" s="63"/>
      <c r="AH331" s="58"/>
      <c r="AI331" s="68"/>
      <c r="AJ331" s="65"/>
      <c r="AK331" s="68"/>
      <c r="AL331" s="68"/>
      <c r="AM331" s="68"/>
      <c r="AN331" s="58"/>
      <c r="AO331" s="63"/>
      <c r="AP331" s="58"/>
      <c r="AQ331" s="58"/>
      <c r="AR331" s="58"/>
      <c r="AS331" s="67"/>
      <c r="AT331" s="67"/>
      <c r="AU331" s="58"/>
      <c r="AV331" s="58"/>
      <c r="AW331" s="58"/>
      <c r="AX331" s="57"/>
      <c r="AY331" s="57"/>
      <c r="AZ331" s="58"/>
      <c r="BA331" s="69"/>
      <c r="BB331" s="58"/>
      <c r="BC331" s="65"/>
      <c r="BD331" s="58"/>
      <c r="BE331" s="62"/>
      <c r="BF331" s="74"/>
      <c r="BG331" s="75"/>
      <c r="BH331" s="75"/>
      <c r="BI331" s="75"/>
      <c r="BJ331" s="75"/>
      <c r="BK331" s="75"/>
      <c r="BL331" s="75"/>
      <c r="BM331" s="103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</row>
    <row r="332" spans="1:109" s="76" customFormat="1" ht="15" customHeight="1" x14ac:dyDescent="0.2">
      <c r="A332" s="58"/>
      <c r="B332" s="58"/>
      <c r="C332" s="58"/>
      <c r="D332" s="58"/>
      <c r="E332" s="60"/>
      <c r="F332" s="61"/>
      <c r="G332" s="59"/>
      <c r="H332" s="61"/>
      <c r="I332" s="58"/>
      <c r="J332" s="63"/>
      <c r="K332" s="58"/>
      <c r="L332" s="64"/>
      <c r="M332" s="65"/>
      <c r="N332" s="58"/>
      <c r="O332" s="63"/>
      <c r="P332" s="58"/>
      <c r="Q332" s="66"/>
      <c r="R332" s="67"/>
      <c r="S332" s="65"/>
      <c r="T332" s="58"/>
      <c r="U332" s="58"/>
      <c r="V332" s="58"/>
      <c r="W332" s="68"/>
      <c r="X332" s="63"/>
      <c r="Y332" s="63"/>
      <c r="Z332" s="63"/>
      <c r="AA332" s="63"/>
      <c r="AB332" s="64"/>
      <c r="AC332" s="64"/>
      <c r="AD332" s="63"/>
      <c r="AE332" s="63"/>
      <c r="AF332" s="63"/>
      <c r="AG332" s="63"/>
      <c r="AH332" s="58"/>
      <c r="AI332" s="68"/>
      <c r="AJ332" s="65"/>
      <c r="AK332" s="68"/>
      <c r="AL332" s="68"/>
      <c r="AM332" s="68"/>
      <c r="AN332" s="58"/>
      <c r="AO332" s="63"/>
      <c r="AP332" s="58"/>
      <c r="AQ332" s="58"/>
      <c r="AR332" s="58"/>
      <c r="AS332" s="67"/>
      <c r="AT332" s="67"/>
      <c r="AU332" s="58"/>
      <c r="AV332" s="58"/>
      <c r="AW332" s="58"/>
      <c r="AX332" s="57"/>
      <c r="AY332" s="57"/>
      <c r="AZ332" s="58"/>
      <c r="BA332" s="69"/>
      <c r="BB332" s="58"/>
      <c r="BC332" s="65"/>
      <c r="BD332" s="58"/>
      <c r="BE332" s="62"/>
      <c r="BF332" s="74"/>
      <c r="BG332" s="75"/>
      <c r="BH332" s="75"/>
      <c r="BI332" s="75"/>
      <c r="BJ332" s="75"/>
      <c r="BK332" s="75"/>
      <c r="BL332" s="75"/>
      <c r="BM332" s="103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</row>
    <row r="333" spans="1:109" s="76" customFormat="1" ht="15" customHeight="1" x14ac:dyDescent="0.2">
      <c r="A333" s="58"/>
      <c r="B333" s="58"/>
      <c r="C333" s="58"/>
      <c r="D333" s="58"/>
      <c r="E333" s="60"/>
      <c r="F333" s="61"/>
      <c r="G333" s="59"/>
      <c r="H333" s="61"/>
      <c r="I333" s="58"/>
      <c r="J333" s="63"/>
      <c r="K333" s="58"/>
      <c r="L333" s="64"/>
      <c r="M333" s="65"/>
      <c r="N333" s="58"/>
      <c r="O333" s="63"/>
      <c r="P333" s="58"/>
      <c r="Q333" s="66"/>
      <c r="R333" s="67"/>
      <c r="S333" s="65"/>
      <c r="T333" s="58"/>
      <c r="U333" s="65"/>
      <c r="V333" s="58"/>
      <c r="W333" s="68"/>
      <c r="X333" s="63"/>
      <c r="Y333" s="63"/>
      <c r="Z333" s="63"/>
      <c r="AA333" s="63"/>
      <c r="AB333" s="64"/>
      <c r="AC333" s="64"/>
      <c r="AD333" s="63"/>
      <c r="AE333" s="63"/>
      <c r="AF333" s="63"/>
      <c r="AG333" s="63"/>
      <c r="AH333" s="58"/>
      <c r="AI333" s="68"/>
      <c r="AJ333" s="65"/>
      <c r="AK333" s="68"/>
      <c r="AL333" s="68"/>
      <c r="AM333" s="68"/>
      <c r="AN333" s="58"/>
      <c r="AO333" s="63"/>
      <c r="AP333" s="58"/>
      <c r="AQ333" s="58"/>
      <c r="AR333" s="58"/>
      <c r="AS333" s="67"/>
      <c r="AT333" s="67"/>
      <c r="AU333" s="58"/>
      <c r="AV333" s="58"/>
      <c r="AW333" s="58"/>
      <c r="AX333" s="57"/>
      <c r="AY333" s="57"/>
      <c r="AZ333" s="58"/>
      <c r="BA333" s="69"/>
      <c r="BB333" s="58"/>
      <c r="BC333" s="65"/>
      <c r="BD333" s="58"/>
      <c r="BE333" s="62"/>
      <c r="BF333" s="74"/>
      <c r="BG333" s="75"/>
      <c r="BH333" s="75"/>
      <c r="BI333" s="75"/>
      <c r="BJ333" s="75"/>
      <c r="BK333" s="75"/>
      <c r="BL333" s="75"/>
      <c r="BM333" s="103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</row>
    <row r="334" spans="1:109" s="76" customFormat="1" ht="15" customHeight="1" x14ac:dyDescent="0.2">
      <c r="A334" s="58"/>
      <c r="B334" s="58"/>
      <c r="C334" s="58"/>
      <c r="D334" s="58"/>
      <c r="E334" s="60"/>
      <c r="F334" s="61"/>
      <c r="G334" s="59"/>
      <c r="H334" s="61"/>
      <c r="I334" s="58"/>
      <c r="J334" s="63"/>
      <c r="K334" s="58"/>
      <c r="L334" s="64"/>
      <c r="M334" s="65"/>
      <c r="N334" s="58"/>
      <c r="O334" s="63"/>
      <c r="P334" s="58"/>
      <c r="Q334" s="66"/>
      <c r="R334" s="67"/>
      <c r="S334" s="65"/>
      <c r="T334" s="58"/>
      <c r="U334" s="58"/>
      <c r="V334" s="58"/>
      <c r="W334" s="68"/>
      <c r="X334" s="63"/>
      <c r="Y334" s="63"/>
      <c r="Z334" s="63"/>
      <c r="AA334" s="63"/>
      <c r="AB334" s="64"/>
      <c r="AC334" s="64"/>
      <c r="AD334" s="63"/>
      <c r="AE334" s="63"/>
      <c r="AF334" s="63"/>
      <c r="AG334" s="63"/>
      <c r="AH334" s="58"/>
      <c r="AI334" s="68"/>
      <c r="AJ334" s="65"/>
      <c r="AK334" s="68"/>
      <c r="AL334" s="68"/>
      <c r="AM334" s="68"/>
      <c r="AN334" s="58"/>
      <c r="AO334" s="63"/>
      <c r="AP334" s="58"/>
      <c r="AQ334" s="58"/>
      <c r="AR334" s="58"/>
      <c r="AS334" s="67"/>
      <c r="AT334" s="67"/>
      <c r="AU334" s="58"/>
      <c r="AV334" s="58"/>
      <c r="AW334" s="58"/>
      <c r="AX334" s="57"/>
      <c r="AY334" s="57"/>
      <c r="AZ334" s="58"/>
      <c r="BA334" s="69"/>
      <c r="BB334" s="58"/>
      <c r="BC334" s="65"/>
      <c r="BD334" s="58"/>
      <c r="BE334" s="62"/>
      <c r="BF334" s="74"/>
      <c r="BG334" s="75"/>
      <c r="BH334" s="75"/>
      <c r="BI334" s="75"/>
      <c r="BJ334" s="75"/>
      <c r="BK334" s="75"/>
      <c r="BL334" s="75"/>
      <c r="BM334" s="103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</row>
    <row r="335" spans="1:109" s="76" customFormat="1" ht="15" customHeight="1" x14ac:dyDescent="0.2">
      <c r="A335" s="58"/>
      <c r="B335" s="58"/>
      <c r="C335" s="58"/>
      <c r="D335" s="58"/>
      <c r="E335" s="60"/>
      <c r="F335" s="61"/>
      <c r="G335" s="59"/>
      <c r="H335" s="61"/>
      <c r="I335" s="58"/>
      <c r="J335" s="63"/>
      <c r="K335" s="58"/>
      <c r="L335" s="64"/>
      <c r="M335" s="65"/>
      <c r="N335" s="58"/>
      <c r="O335" s="63"/>
      <c r="P335" s="58"/>
      <c r="Q335" s="66"/>
      <c r="R335" s="67"/>
      <c r="S335" s="65"/>
      <c r="T335" s="58"/>
      <c r="U335" s="65"/>
      <c r="V335" s="58"/>
      <c r="W335" s="68"/>
      <c r="X335" s="63"/>
      <c r="Y335" s="63"/>
      <c r="Z335" s="63"/>
      <c r="AA335" s="63"/>
      <c r="AB335" s="64"/>
      <c r="AC335" s="64"/>
      <c r="AD335" s="63"/>
      <c r="AE335" s="63"/>
      <c r="AF335" s="63"/>
      <c r="AG335" s="63"/>
      <c r="AH335" s="58"/>
      <c r="AI335" s="68"/>
      <c r="AJ335" s="65"/>
      <c r="AK335" s="68"/>
      <c r="AL335" s="68"/>
      <c r="AM335" s="68"/>
      <c r="AN335" s="58"/>
      <c r="AO335" s="63"/>
      <c r="AP335" s="58"/>
      <c r="AQ335" s="58"/>
      <c r="AR335" s="58"/>
      <c r="AS335" s="67"/>
      <c r="AT335" s="67"/>
      <c r="AU335" s="58"/>
      <c r="AV335" s="58"/>
      <c r="AW335" s="58"/>
      <c r="AX335" s="57"/>
      <c r="AY335" s="57"/>
      <c r="AZ335" s="58"/>
      <c r="BA335" s="69"/>
      <c r="BB335" s="58"/>
      <c r="BC335" s="65"/>
      <c r="BD335" s="58"/>
      <c r="BE335" s="62"/>
      <c r="BF335" s="74"/>
      <c r="BG335" s="75"/>
      <c r="BH335" s="75"/>
      <c r="BI335" s="75"/>
      <c r="BJ335" s="75"/>
      <c r="BK335" s="75"/>
      <c r="BL335" s="75"/>
      <c r="BM335" s="103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</row>
    <row r="336" spans="1:109" s="76" customFormat="1" ht="15" customHeight="1" x14ac:dyDescent="0.2">
      <c r="A336" s="58"/>
      <c r="B336" s="58"/>
      <c r="C336" s="58"/>
      <c r="D336" s="58"/>
      <c r="E336" s="60"/>
      <c r="F336" s="61"/>
      <c r="G336" s="59"/>
      <c r="H336" s="61"/>
      <c r="I336" s="58"/>
      <c r="J336" s="63"/>
      <c r="K336" s="58"/>
      <c r="L336" s="64"/>
      <c r="M336" s="65"/>
      <c r="N336" s="58"/>
      <c r="O336" s="63"/>
      <c r="P336" s="58"/>
      <c r="Q336" s="66"/>
      <c r="R336" s="67"/>
      <c r="S336" s="65"/>
      <c r="T336" s="58"/>
      <c r="U336" s="58"/>
      <c r="V336" s="58"/>
      <c r="W336" s="68"/>
      <c r="X336" s="63"/>
      <c r="Y336" s="63"/>
      <c r="Z336" s="63"/>
      <c r="AA336" s="63"/>
      <c r="AB336" s="64"/>
      <c r="AC336" s="64"/>
      <c r="AD336" s="63"/>
      <c r="AE336" s="63"/>
      <c r="AF336" s="63"/>
      <c r="AG336" s="63"/>
      <c r="AH336" s="58"/>
      <c r="AI336" s="68"/>
      <c r="AJ336" s="65"/>
      <c r="AK336" s="68"/>
      <c r="AL336" s="68"/>
      <c r="AM336" s="68"/>
      <c r="AN336" s="58"/>
      <c r="AO336" s="63"/>
      <c r="AP336" s="58"/>
      <c r="AQ336" s="58"/>
      <c r="AR336" s="58"/>
      <c r="AS336" s="67"/>
      <c r="AT336" s="67"/>
      <c r="AU336" s="58"/>
      <c r="AV336" s="58"/>
      <c r="AW336" s="58"/>
      <c r="AX336" s="57"/>
      <c r="AY336" s="57"/>
      <c r="AZ336" s="58"/>
      <c r="BA336" s="69"/>
      <c r="BB336" s="58"/>
      <c r="BC336" s="65"/>
      <c r="BD336" s="58"/>
      <c r="BE336" s="62"/>
      <c r="BF336" s="74"/>
      <c r="BG336" s="75"/>
      <c r="BH336" s="75"/>
      <c r="BI336" s="75"/>
      <c r="BJ336" s="75"/>
      <c r="BK336" s="75"/>
      <c r="BL336" s="75"/>
      <c r="BM336" s="103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</row>
    <row r="337" spans="1:109" s="76" customFormat="1" ht="15" customHeight="1" x14ac:dyDescent="0.2">
      <c r="A337" s="58"/>
      <c r="B337" s="58"/>
      <c r="C337" s="58"/>
      <c r="D337" s="58"/>
      <c r="E337" s="60"/>
      <c r="F337" s="61"/>
      <c r="G337" s="59"/>
      <c r="H337" s="61"/>
      <c r="I337" s="58"/>
      <c r="J337" s="63"/>
      <c r="K337" s="58"/>
      <c r="L337" s="64"/>
      <c r="M337" s="65"/>
      <c r="N337" s="58"/>
      <c r="O337" s="63"/>
      <c r="P337" s="58"/>
      <c r="Q337" s="66"/>
      <c r="R337" s="67"/>
      <c r="S337" s="65"/>
      <c r="T337" s="58"/>
      <c r="U337" s="65"/>
      <c r="V337" s="58"/>
      <c r="W337" s="68"/>
      <c r="X337" s="63"/>
      <c r="Y337" s="63"/>
      <c r="Z337" s="63"/>
      <c r="AA337" s="63"/>
      <c r="AB337" s="64"/>
      <c r="AC337" s="64"/>
      <c r="AD337" s="63"/>
      <c r="AE337" s="63"/>
      <c r="AF337" s="63"/>
      <c r="AG337" s="63"/>
      <c r="AH337" s="58"/>
      <c r="AI337" s="68"/>
      <c r="AJ337" s="65"/>
      <c r="AK337" s="68"/>
      <c r="AL337" s="68"/>
      <c r="AM337" s="68"/>
      <c r="AN337" s="58"/>
      <c r="AO337" s="63"/>
      <c r="AP337" s="58"/>
      <c r="AQ337" s="58"/>
      <c r="AR337" s="58"/>
      <c r="AS337" s="67"/>
      <c r="AT337" s="67"/>
      <c r="AU337" s="58"/>
      <c r="AV337" s="58"/>
      <c r="AW337" s="58"/>
      <c r="AX337" s="57"/>
      <c r="AY337" s="57"/>
      <c r="AZ337" s="58"/>
      <c r="BA337" s="69"/>
      <c r="BB337" s="58"/>
      <c r="BC337" s="65"/>
      <c r="BD337" s="58"/>
      <c r="BE337" s="62"/>
      <c r="BF337" s="74"/>
      <c r="BG337" s="75"/>
      <c r="BH337" s="75"/>
      <c r="BI337" s="75"/>
      <c r="BJ337" s="75"/>
      <c r="BK337" s="75"/>
      <c r="BL337" s="75"/>
      <c r="BM337" s="103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</row>
    <row r="338" spans="1:109" s="76" customFormat="1" ht="15" customHeight="1" x14ac:dyDescent="0.2">
      <c r="A338" s="58"/>
      <c r="B338" s="58"/>
      <c r="C338" s="58"/>
      <c r="D338" s="58"/>
      <c r="E338" s="60"/>
      <c r="F338" s="61"/>
      <c r="G338" s="59"/>
      <c r="H338" s="61"/>
      <c r="I338" s="58"/>
      <c r="J338" s="63"/>
      <c r="K338" s="58"/>
      <c r="L338" s="64"/>
      <c r="M338" s="65"/>
      <c r="N338" s="58"/>
      <c r="O338" s="63"/>
      <c r="P338" s="58"/>
      <c r="Q338" s="66"/>
      <c r="R338" s="67"/>
      <c r="S338" s="65"/>
      <c r="T338" s="58"/>
      <c r="U338" s="58"/>
      <c r="V338" s="58"/>
      <c r="W338" s="68"/>
      <c r="X338" s="63"/>
      <c r="Y338" s="63"/>
      <c r="Z338" s="63"/>
      <c r="AA338" s="63"/>
      <c r="AB338" s="64"/>
      <c r="AC338" s="64"/>
      <c r="AD338" s="63"/>
      <c r="AE338" s="63"/>
      <c r="AF338" s="63"/>
      <c r="AG338" s="63"/>
      <c r="AH338" s="58"/>
      <c r="AI338" s="68"/>
      <c r="AJ338" s="65"/>
      <c r="AK338" s="68"/>
      <c r="AL338" s="68"/>
      <c r="AM338" s="68"/>
      <c r="AN338" s="58"/>
      <c r="AO338" s="63"/>
      <c r="AP338" s="58"/>
      <c r="AQ338" s="58"/>
      <c r="AR338" s="58"/>
      <c r="AS338" s="67"/>
      <c r="AT338" s="67"/>
      <c r="AU338" s="58"/>
      <c r="AV338" s="58"/>
      <c r="AW338" s="58"/>
      <c r="AX338" s="57"/>
      <c r="AY338" s="57"/>
      <c r="AZ338" s="58"/>
      <c r="BA338" s="69"/>
      <c r="BB338" s="58"/>
      <c r="BC338" s="65"/>
      <c r="BD338" s="58"/>
      <c r="BE338" s="62"/>
      <c r="BF338" s="74"/>
      <c r="BG338" s="75"/>
      <c r="BH338" s="75"/>
      <c r="BI338" s="75"/>
      <c r="BJ338" s="75"/>
      <c r="BK338" s="75"/>
      <c r="BL338" s="75"/>
      <c r="BM338" s="103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</row>
    <row r="339" spans="1:109" s="76" customFormat="1" ht="15" customHeight="1" x14ac:dyDescent="0.2">
      <c r="A339" s="58"/>
      <c r="B339" s="58"/>
      <c r="C339" s="58"/>
      <c r="D339" s="58"/>
      <c r="E339" s="60"/>
      <c r="F339" s="61"/>
      <c r="G339" s="59"/>
      <c r="H339" s="61"/>
      <c r="I339" s="58"/>
      <c r="J339" s="63"/>
      <c r="K339" s="58"/>
      <c r="L339" s="64"/>
      <c r="M339" s="65"/>
      <c r="N339" s="58"/>
      <c r="O339" s="63"/>
      <c r="P339" s="58"/>
      <c r="Q339" s="66"/>
      <c r="R339" s="67"/>
      <c r="S339" s="65"/>
      <c r="T339" s="58"/>
      <c r="U339" s="65"/>
      <c r="V339" s="58"/>
      <c r="W339" s="68"/>
      <c r="X339" s="63"/>
      <c r="Y339" s="63"/>
      <c r="Z339" s="63"/>
      <c r="AA339" s="63"/>
      <c r="AB339" s="64"/>
      <c r="AC339" s="64"/>
      <c r="AD339" s="63"/>
      <c r="AE339" s="63"/>
      <c r="AF339" s="63"/>
      <c r="AG339" s="63"/>
      <c r="AH339" s="58"/>
      <c r="AI339" s="68"/>
      <c r="AJ339" s="65"/>
      <c r="AK339" s="68"/>
      <c r="AL339" s="68"/>
      <c r="AM339" s="68"/>
      <c r="AN339" s="58"/>
      <c r="AO339" s="63"/>
      <c r="AP339" s="58"/>
      <c r="AQ339" s="58"/>
      <c r="AR339" s="58"/>
      <c r="AS339" s="67"/>
      <c r="AT339" s="67"/>
      <c r="AU339" s="58"/>
      <c r="AV339" s="58"/>
      <c r="AW339" s="58"/>
      <c r="AX339" s="57"/>
      <c r="AY339" s="57"/>
      <c r="AZ339" s="58"/>
      <c r="BA339" s="69"/>
      <c r="BB339" s="58"/>
      <c r="BC339" s="65"/>
      <c r="BD339" s="58"/>
      <c r="BE339" s="62"/>
      <c r="BF339" s="74"/>
      <c r="BG339" s="75"/>
      <c r="BH339" s="75"/>
      <c r="BI339" s="75"/>
      <c r="BJ339" s="75"/>
      <c r="BK339" s="75"/>
      <c r="BL339" s="75"/>
      <c r="BM339" s="103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</row>
    <row r="340" spans="1:109" s="76" customFormat="1" ht="15" customHeight="1" x14ac:dyDescent="0.2">
      <c r="A340" s="58"/>
      <c r="B340" s="58"/>
      <c r="C340" s="58"/>
      <c r="D340" s="58"/>
      <c r="E340" s="60"/>
      <c r="F340" s="61"/>
      <c r="G340" s="59"/>
      <c r="H340" s="61"/>
      <c r="I340" s="58"/>
      <c r="J340" s="63"/>
      <c r="K340" s="58"/>
      <c r="L340" s="64"/>
      <c r="M340" s="65"/>
      <c r="N340" s="58"/>
      <c r="O340" s="63"/>
      <c r="P340" s="58"/>
      <c r="Q340" s="66"/>
      <c r="R340" s="67"/>
      <c r="S340" s="65"/>
      <c r="T340" s="58"/>
      <c r="U340" s="58"/>
      <c r="V340" s="58"/>
      <c r="W340" s="68"/>
      <c r="X340" s="63"/>
      <c r="Y340" s="63"/>
      <c r="Z340" s="63"/>
      <c r="AA340" s="63"/>
      <c r="AB340" s="64"/>
      <c r="AC340" s="64"/>
      <c r="AD340" s="63"/>
      <c r="AE340" s="63"/>
      <c r="AF340" s="63"/>
      <c r="AG340" s="63"/>
      <c r="AH340" s="58"/>
      <c r="AI340" s="68"/>
      <c r="AJ340" s="65"/>
      <c r="AK340" s="68"/>
      <c r="AL340" s="68"/>
      <c r="AM340" s="68"/>
      <c r="AN340" s="58"/>
      <c r="AO340" s="63"/>
      <c r="AP340" s="58"/>
      <c r="AQ340" s="58"/>
      <c r="AR340" s="58"/>
      <c r="AS340" s="67"/>
      <c r="AT340" s="67"/>
      <c r="AU340" s="58"/>
      <c r="AV340" s="58"/>
      <c r="AW340" s="58"/>
      <c r="AX340" s="57"/>
      <c r="AY340" s="57"/>
      <c r="AZ340" s="58"/>
      <c r="BA340" s="69"/>
      <c r="BB340" s="58"/>
      <c r="BC340" s="65"/>
      <c r="BD340" s="58"/>
      <c r="BE340" s="62"/>
      <c r="BF340" s="74"/>
      <c r="BG340" s="75"/>
      <c r="BH340" s="75"/>
      <c r="BI340" s="75"/>
      <c r="BJ340" s="75"/>
      <c r="BK340" s="75"/>
      <c r="BL340" s="75"/>
      <c r="BM340" s="103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</row>
    <row r="341" spans="1:109" s="76" customFormat="1" ht="15" customHeight="1" x14ac:dyDescent="0.2">
      <c r="A341" s="58"/>
      <c r="B341" s="58"/>
      <c r="C341" s="58"/>
      <c r="D341" s="58"/>
      <c r="E341" s="60"/>
      <c r="F341" s="61"/>
      <c r="G341" s="59"/>
      <c r="H341" s="61"/>
      <c r="I341" s="58"/>
      <c r="J341" s="63"/>
      <c r="K341" s="58"/>
      <c r="L341" s="64"/>
      <c r="M341" s="65"/>
      <c r="N341" s="58"/>
      <c r="O341" s="63"/>
      <c r="P341" s="58"/>
      <c r="Q341" s="66"/>
      <c r="R341" s="67"/>
      <c r="S341" s="65"/>
      <c r="T341" s="58"/>
      <c r="U341" s="65"/>
      <c r="V341" s="58"/>
      <c r="W341" s="68"/>
      <c r="X341" s="63"/>
      <c r="Y341" s="63"/>
      <c r="Z341" s="63"/>
      <c r="AA341" s="63"/>
      <c r="AB341" s="64"/>
      <c r="AC341" s="64"/>
      <c r="AD341" s="63"/>
      <c r="AE341" s="63"/>
      <c r="AF341" s="63"/>
      <c r="AG341" s="63"/>
      <c r="AH341" s="58"/>
      <c r="AI341" s="68"/>
      <c r="AJ341" s="65"/>
      <c r="AK341" s="68"/>
      <c r="AL341" s="68"/>
      <c r="AM341" s="68"/>
      <c r="AN341" s="58"/>
      <c r="AO341" s="63"/>
      <c r="AP341" s="58"/>
      <c r="AQ341" s="58"/>
      <c r="AR341" s="58"/>
      <c r="AS341" s="67"/>
      <c r="AT341" s="67"/>
      <c r="AU341" s="58"/>
      <c r="AV341" s="58"/>
      <c r="AW341" s="58"/>
      <c r="AX341" s="57"/>
      <c r="AY341" s="57"/>
      <c r="AZ341" s="58"/>
      <c r="BA341" s="69"/>
      <c r="BB341" s="58"/>
      <c r="BC341" s="65"/>
      <c r="BD341" s="58"/>
      <c r="BE341" s="62"/>
      <c r="BF341" s="74"/>
      <c r="BG341" s="75"/>
      <c r="BH341" s="75"/>
      <c r="BI341" s="75"/>
      <c r="BJ341" s="75"/>
      <c r="BK341" s="75"/>
      <c r="BL341" s="75"/>
      <c r="BM341" s="103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</row>
    <row r="342" spans="1:109" s="76" customFormat="1" ht="15" customHeight="1" x14ac:dyDescent="0.2">
      <c r="A342" s="58"/>
      <c r="B342" s="58"/>
      <c r="C342" s="58"/>
      <c r="D342" s="58"/>
      <c r="E342" s="60"/>
      <c r="F342" s="61"/>
      <c r="G342" s="59"/>
      <c r="H342" s="61"/>
      <c r="I342" s="58"/>
      <c r="J342" s="63"/>
      <c r="K342" s="58"/>
      <c r="L342" s="64"/>
      <c r="M342" s="65"/>
      <c r="N342" s="58"/>
      <c r="O342" s="63"/>
      <c r="P342" s="58"/>
      <c r="Q342" s="66"/>
      <c r="R342" s="67"/>
      <c r="S342" s="65"/>
      <c r="T342" s="58"/>
      <c r="U342" s="58"/>
      <c r="V342" s="58"/>
      <c r="W342" s="68"/>
      <c r="X342" s="63"/>
      <c r="Y342" s="63"/>
      <c r="Z342" s="63"/>
      <c r="AA342" s="63"/>
      <c r="AB342" s="64"/>
      <c r="AC342" s="64"/>
      <c r="AD342" s="63"/>
      <c r="AE342" s="63"/>
      <c r="AF342" s="63"/>
      <c r="AG342" s="63"/>
      <c r="AH342" s="58"/>
      <c r="AI342" s="68"/>
      <c r="AJ342" s="65"/>
      <c r="AK342" s="68"/>
      <c r="AL342" s="68"/>
      <c r="AM342" s="68"/>
      <c r="AN342" s="58"/>
      <c r="AO342" s="63"/>
      <c r="AP342" s="58"/>
      <c r="AQ342" s="58"/>
      <c r="AR342" s="58"/>
      <c r="AS342" s="67"/>
      <c r="AT342" s="67"/>
      <c r="AU342" s="58"/>
      <c r="AV342" s="58"/>
      <c r="AW342" s="58"/>
      <c r="AX342" s="57"/>
      <c r="AY342" s="57"/>
      <c r="AZ342" s="58"/>
      <c r="BA342" s="69"/>
      <c r="BB342" s="58"/>
      <c r="BC342" s="65"/>
      <c r="BD342" s="58"/>
      <c r="BE342" s="62"/>
      <c r="BF342" s="74"/>
      <c r="BG342" s="75"/>
      <c r="BH342" s="75"/>
      <c r="BI342" s="75"/>
      <c r="BJ342" s="75"/>
      <c r="BK342" s="75"/>
      <c r="BL342" s="75"/>
      <c r="BM342" s="103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</row>
    <row r="343" spans="1:109" s="76" customFormat="1" ht="15" customHeight="1" x14ac:dyDescent="0.2">
      <c r="A343" s="58"/>
      <c r="B343" s="58"/>
      <c r="C343" s="58"/>
      <c r="D343" s="58"/>
      <c r="E343" s="60"/>
      <c r="F343" s="61"/>
      <c r="G343" s="59"/>
      <c r="H343" s="61"/>
      <c r="I343" s="58"/>
      <c r="J343" s="63"/>
      <c r="K343" s="58"/>
      <c r="L343" s="64"/>
      <c r="M343" s="65"/>
      <c r="N343" s="58"/>
      <c r="O343" s="63"/>
      <c r="P343" s="58"/>
      <c r="Q343" s="66"/>
      <c r="R343" s="67"/>
      <c r="S343" s="65"/>
      <c r="T343" s="58"/>
      <c r="U343" s="65"/>
      <c r="V343" s="58"/>
      <c r="W343" s="68"/>
      <c r="X343" s="63"/>
      <c r="Y343" s="63"/>
      <c r="Z343" s="63"/>
      <c r="AA343" s="63"/>
      <c r="AB343" s="64"/>
      <c r="AC343" s="64"/>
      <c r="AD343" s="63"/>
      <c r="AE343" s="63"/>
      <c r="AF343" s="63"/>
      <c r="AG343" s="63"/>
      <c r="AH343" s="58"/>
      <c r="AI343" s="68"/>
      <c r="AJ343" s="65"/>
      <c r="AK343" s="68"/>
      <c r="AL343" s="68"/>
      <c r="AM343" s="68"/>
      <c r="AN343" s="58"/>
      <c r="AO343" s="63"/>
      <c r="AP343" s="58"/>
      <c r="AQ343" s="58"/>
      <c r="AR343" s="58"/>
      <c r="AS343" s="67"/>
      <c r="AT343" s="67"/>
      <c r="AU343" s="58"/>
      <c r="AV343" s="58"/>
      <c r="AW343" s="58"/>
      <c r="AX343" s="57"/>
      <c r="AY343" s="57"/>
      <c r="AZ343" s="58"/>
      <c r="BA343" s="69"/>
      <c r="BB343" s="58"/>
      <c r="BC343" s="65"/>
      <c r="BD343" s="58"/>
      <c r="BE343" s="62"/>
      <c r="BF343" s="74"/>
      <c r="BG343" s="75"/>
      <c r="BH343" s="75"/>
      <c r="BI343" s="75"/>
      <c r="BJ343" s="75"/>
      <c r="BK343" s="75"/>
      <c r="BL343" s="75"/>
      <c r="BM343" s="103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</row>
    <row r="344" spans="1:109" s="76" customFormat="1" ht="15" customHeight="1" x14ac:dyDescent="0.2">
      <c r="A344" s="58"/>
      <c r="B344" s="58"/>
      <c r="C344" s="58"/>
      <c r="D344" s="58"/>
      <c r="E344" s="60"/>
      <c r="F344" s="61"/>
      <c r="G344" s="59"/>
      <c r="H344" s="61"/>
      <c r="I344" s="58"/>
      <c r="J344" s="63"/>
      <c r="K344" s="58"/>
      <c r="L344" s="64"/>
      <c r="M344" s="65"/>
      <c r="N344" s="58"/>
      <c r="O344" s="63"/>
      <c r="P344" s="58"/>
      <c r="Q344" s="66"/>
      <c r="R344" s="67"/>
      <c r="S344" s="65"/>
      <c r="T344" s="58"/>
      <c r="U344" s="58"/>
      <c r="V344" s="58"/>
      <c r="W344" s="68"/>
      <c r="X344" s="63"/>
      <c r="Y344" s="63"/>
      <c r="Z344" s="63"/>
      <c r="AA344" s="63"/>
      <c r="AB344" s="64"/>
      <c r="AC344" s="64"/>
      <c r="AD344" s="63"/>
      <c r="AE344" s="63"/>
      <c r="AF344" s="63"/>
      <c r="AG344" s="63"/>
      <c r="AH344" s="58"/>
      <c r="AI344" s="68"/>
      <c r="AJ344" s="65"/>
      <c r="AK344" s="68"/>
      <c r="AL344" s="68"/>
      <c r="AM344" s="68"/>
      <c r="AN344" s="58"/>
      <c r="AO344" s="63"/>
      <c r="AP344" s="58"/>
      <c r="AQ344" s="58"/>
      <c r="AR344" s="58"/>
      <c r="AS344" s="67"/>
      <c r="AT344" s="67"/>
      <c r="AU344" s="58"/>
      <c r="AV344" s="58"/>
      <c r="AW344" s="58"/>
      <c r="AX344" s="57"/>
      <c r="AY344" s="57"/>
      <c r="AZ344" s="58"/>
      <c r="BA344" s="69"/>
      <c r="BB344" s="58"/>
      <c r="BC344" s="65"/>
      <c r="BD344" s="58"/>
      <c r="BE344" s="62"/>
      <c r="BF344" s="74"/>
      <c r="BG344" s="75"/>
      <c r="BH344" s="75"/>
      <c r="BI344" s="75"/>
      <c r="BJ344" s="75"/>
      <c r="BK344" s="75"/>
      <c r="BL344" s="75"/>
      <c r="BM344" s="103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</row>
    <row r="345" spans="1:109" s="76" customFormat="1" ht="15" customHeight="1" x14ac:dyDescent="0.2">
      <c r="A345" s="58"/>
      <c r="B345" s="58"/>
      <c r="C345" s="58"/>
      <c r="D345" s="58"/>
      <c r="E345" s="60"/>
      <c r="F345" s="61"/>
      <c r="G345" s="59"/>
      <c r="H345" s="61"/>
      <c r="I345" s="58"/>
      <c r="J345" s="63"/>
      <c r="K345" s="58"/>
      <c r="L345" s="64"/>
      <c r="M345" s="65"/>
      <c r="N345" s="58"/>
      <c r="O345" s="63"/>
      <c r="P345" s="58"/>
      <c r="Q345" s="66"/>
      <c r="R345" s="67"/>
      <c r="S345" s="65"/>
      <c r="T345" s="58"/>
      <c r="U345" s="65"/>
      <c r="V345" s="58"/>
      <c r="W345" s="68"/>
      <c r="X345" s="63"/>
      <c r="Y345" s="63"/>
      <c r="Z345" s="63"/>
      <c r="AA345" s="63"/>
      <c r="AB345" s="64"/>
      <c r="AC345" s="64"/>
      <c r="AD345" s="63"/>
      <c r="AE345" s="63"/>
      <c r="AF345" s="63"/>
      <c r="AG345" s="63"/>
      <c r="AH345" s="58"/>
      <c r="AI345" s="68"/>
      <c r="AJ345" s="65"/>
      <c r="AK345" s="68"/>
      <c r="AL345" s="68"/>
      <c r="AM345" s="68"/>
      <c r="AN345" s="58"/>
      <c r="AO345" s="63"/>
      <c r="AP345" s="58"/>
      <c r="AQ345" s="58"/>
      <c r="AR345" s="58"/>
      <c r="AS345" s="67"/>
      <c r="AT345" s="67"/>
      <c r="AU345" s="58"/>
      <c r="AV345" s="58"/>
      <c r="AW345" s="58"/>
      <c r="AX345" s="57"/>
      <c r="AY345" s="57"/>
      <c r="AZ345" s="58"/>
      <c r="BA345" s="69"/>
      <c r="BB345" s="58"/>
      <c r="BC345" s="65"/>
      <c r="BD345" s="58"/>
      <c r="BE345" s="62"/>
      <c r="BF345" s="74"/>
      <c r="BG345" s="75"/>
      <c r="BH345" s="75"/>
      <c r="BI345" s="75"/>
      <c r="BJ345" s="75"/>
      <c r="BK345" s="75"/>
      <c r="BL345" s="75"/>
      <c r="BM345" s="103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</row>
    <row r="346" spans="1:109" s="76" customFormat="1" ht="15" customHeight="1" x14ac:dyDescent="0.2">
      <c r="A346" s="58"/>
      <c r="B346" s="58"/>
      <c r="C346" s="58"/>
      <c r="D346" s="58"/>
      <c r="E346" s="60"/>
      <c r="F346" s="61"/>
      <c r="G346" s="59"/>
      <c r="H346" s="61"/>
      <c r="I346" s="58"/>
      <c r="J346" s="63"/>
      <c r="K346" s="58"/>
      <c r="L346" s="64"/>
      <c r="M346" s="65"/>
      <c r="N346" s="58"/>
      <c r="O346" s="63"/>
      <c r="P346" s="58"/>
      <c r="Q346" s="66"/>
      <c r="R346" s="67"/>
      <c r="S346" s="65"/>
      <c r="T346" s="58"/>
      <c r="U346" s="58"/>
      <c r="V346" s="58"/>
      <c r="W346" s="68"/>
      <c r="X346" s="63"/>
      <c r="Y346" s="63"/>
      <c r="Z346" s="63"/>
      <c r="AA346" s="63"/>
      <c r="AB346" s="64"/>
      <c r="AC346" s="64"/>
      <c r="AD346" s="63"/>
      <c r="AE346" s="63"/>
      <c r="AF346" s="63"/>
      <c r="AG346" s="63"/>
      <c r="AH346" s="58"/>
      <c r="AI346" s="68"/>
      <c r="AJ346" s="65"/>
      <c r="AK346" s="68"/>
      <c r="AL346" s="68"/>
      <c r="AM346" s="68"/>
      <c r="AN346" s="58"/>
      <c r="AO346" s="63"/>
      <c r="AP346" s="58"/>
      <c r="AQ346" s="58"/>
      <c r="AR346" s="58"/>
      <c r="AS346" s="67"/>
      <c r="AT346" s="67"/>
      <c r="AU346" s="58"/>
      <c r="AV346" s="58"/>
      <c r="AW346" s="58"/>
      <c r="AX346" s="57"/>
      <c r="AY346" s="57"/>
      <c r="AZ346" s="58"/>
      <c r="BA346" s="69"/>
      <c r="BB346" s="58"/>
      <c r="BC346" s="65"/>
      <c r="BD346" s="58"/>
      <c r="BE346" s="62"/>
      <c r="BF346" s="74"/>
      <c r="BG346" s="75"/>
      <c r="BH346" s="75"/>
      <c r="BI346" s="75"/>
      <c r="BJ346" s="75"/>
      <c r="BK346" s="75"/>
      <c r="BL346" s="75"/>
      <c r="BM346" s="103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</row>
    <row r="347" spans="1:109" s="76" customFormat="1" ht="15" customHeight="1" x14ac:dyDescent="0.2">
      <c r="A347" s="58"/>
      <c r="B347" s="58"/>
      <c r="C347" s="58"/>
      <c r="D347" s="58"/>
      <c r="E347" s="60"/>
      <c r="F347" s="61"/>
      <c r="G347" s="59"/>
      <c r="H347" s="61"/>
      <c r="I347" s="58"/>
      <c r="J347" s="63"/>
      <c r="K347" s="58"/>
      <c r="L347" s="64"/>
      <c r="M347" s="65"/>
      <c r="N347" s="58"/>
      <c r="O347" s="63"/>
      <c r="P347" s="58"/>
      <c r="Q347" s="66"/>
      <c r="R347" s="67"/>
      <c r="S347" s="65"/>
      <c r="T347" s="58"/>
      <c r="U347" s="65"/>
      <c r="V347" s="58"/>
      <c r="W347" s="68"/>
      <c r="X347" s="63"/>
      <c r="Y347" s="63"/>
      <c r="Z347" s="63"/>
      <c r="AA347" s="63"/>
      <c r="AB347" s="64"/>
      <c r="AC347" s="64"/>
      <c r="AD347" s="63"/>
      <c r="AE347" s="63"/>
      <c r="AF347" s="63"/>
      <c r="AG347" s="63"/>
      <c r="AH347" s="58"/>
      <c r="AI347" s="68"/>
      <c r="AJ347" s="65"/>
      <c r="AK347" s="68"/>
      <c r="AL347" s="68"/>
      <c r="AM347" s="68"/>
      <c r="AN347" s="58"/>
      <c r="AO347" s="63"/>
      <c r="AP347" s="58"/>
      <c r="AQ347" s="58"/>
      <c r="AR347" s="58"/>
      <c r="AS347" s="67"/>
      <c r="AT347" s="67"/>
      <c r="AU347" s="58"/>
      <c r="AV347" s="58"/>
      <c r="AW347" s="58"/>
      <c r="AX347" s="57"/>
      <c r="AY347" s="57"/>
      <c r="AZ347" s="58"/>
      <c r="BA347" s="69"/>
      <c r="BB347" s="58"/>
      <c r="BC347" s="65"/>
      <c r="BD347" s="58"/>
      <c r="BE347" s="62"/>
      <c r="BF347" s="74"/>
      <c r="BG347" s="75"/>
      <c r="BH347" s="75"/>
      <c r="BI347" s="75"/>
      <c r="BJ347" s="75"/>
      <c r="BK347" s="75"/>
      <c r="BL347" s="75"/>
      <c r="BM347" s="103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</row>
    <row r="348" spans="1:109" s="76" customFormat="1" ht="15" customHeight="1" x14ac:dyDescent="0.2">
      <c r="A348" s="58"/>
      <c r="B348" s="58"/>
      <c r="C348" s="58"/>
      <c r="D348" s="58"/>
      <c r="E348" s="60"/>
      <c r="F348" s="61"/>
      <c r="G348" s="59"/>
      <c r="H348" s="61"/>
      <c r="I348" s="58"/>
      <c r="J348" s="63"/>
      <c r="K348" s="58"/>
      <c r="L348" s="64"/>
      <c r="M348" s="65"/>
      <c r="N348" s="58"/>
      <c r="O348" s="63"/>
      <c r="P348" s="58"/>
      <c r="Q348" s="66"/>
      <c r="R348" s="67"/>
      <c r="S348" s="65"/>
      <c r="T348" s="58"/>
      <c r="U348" s="58"/>
      <c r="V348" s="58"/>
      <c r="W348" s="68"/>
      <c r="X348" s="63"/>
      <c r="Y348" s="63"/>
      <c r="Z348" s="63"/>
      <c r="AA348" s="63"/>
      <c r="AB348" s="64"/>
      <c r="AC348" s="64"/>
      <c r="AD348" s="63"/>
      <c r="AE348" s="63"/>
      <c r="AF348" s="63"/>
      <c r="AG348" s="63"/>
      <c r="AH348" s="58"/>
      <c r="AI348" s="68"/>
      <c r="AJ348" s="65"/>
      <c r="AK348" s="68"/>
      <c r="AL348" s="68"/>
      <c r="AM348" s="68"/>
      <c r="AN348" s="58"/>
      <c r="AO348" s="63"/>
      <c r="AP348" s="58"/>
      <c r="AQ348" s="58"/>
      <c r="AR348" s="58"/>
      <c r="AS348" s="67"/>
      <c r="AT348" s="67"/>
      <c r="AU348" s="58"/>
      <c r="AV348" s="58"/>
      <c r="AW348" s="58"/>
      <c r="AX348" s="57"/>
      <c r="AY348" s="57"/>
      <c r="AZ348" s="58"/>
      <c r="BA348" s="69"/>
      <c r="BB348" s="58"/>
      <c r="BC348" s="65"/>
      <c r="BD348" s="58"/>
      <c r="BE348" s="62"/>
      <c r="BF348" s="74"/>
      <c r="BG348" s="75"/>
      <c r="BH348" s="75"/>
      <c r="BI348" s="75"/>
      <c r="BJ348" s="75"/>
      <c r="BK348" s="75"/>
      <c r="BL348" s="75"/>
      <c r="BM348" s="103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</row>
    <row r="349" spans="1:109" s="76" customFormat="1" ht="15" customHeight="1" x14ac:dyDescent="0.2">
      <c r="A349" s="58"/>
      <c r="B349" s="58"/>
      <c r="C349" s="58"/>
      <c r="D349" s="58"/>
      <c r="E349" s="60"/>
      <c r="F349" s="61"/>
      <c r="G349" s="59"/>
      <c r="H349" s="61"/>
      <c r="I349" s="58"/>
      <c r="J349" s="63"/>
      <c r="K349" s="58"/>
      <c r="L349" s="64"/>
      <c r="M349" s="65"/>
      <c r="N349" s="58"/>
      <c r="O349" s="63"/>
      <c r="P349" s="58"/>
      <c r="Q349" s="66"/>
      <c r="R349" s="67"/>
      <c r="S349" s="65"/>
      <c r="T349" s="58"/>
      <c r="U349" s="65"/>
      <c r="V349" s="58"/>
      <c r="W349" s="68"/>
      <c r="X349" s="63"/>
      <c r="Y349" s="63"/>
      <c r="Z349" s="63"/>
      <c r="AA349" s="63"/>
      <c r="AB349" s="64"/>
      <c r="AC349" s="64"/>
      <c r="AD349" s="63"/>
      <c r="AE349" s="63"/>
      <c r="AF349" s="63"/>
      <c r="AG349" s="63"/>
      <c r="AH349" s="58"/>
      <c r="AI349" s="68"/>
      <c r="AJ349" s="65"/>
      <c r="AK349" s="68"/>
      <c r="AL349" s="68"/>
      <c r="AM349" s="68"/>
      <c r="AN349" s="58"/>
      <c r="AO349" s="63"/>
      <c r="AP349" s="58"/>
      <c r="AQ349" s="58"/>
      <c r="AR349" s="58"/>
      <c r="AS349" s="67"/>
      <c r="AT349" s="67"/>
      <c r="AU349" s="58"/>
      <c r="AV349" s="58"/>
      <c r="AW349" s="58"/>
      <c r="AX349" s="57"/>
      <c r="AY349" s="57"/>
      <c r="AZ349" s="58"/>
      <c r="BA349" s="69"/>
      <c r="BB349" s="58"/>
      <c r="BC349" s="65"/>
      <c r="BD349" s="58"/>
      <c r="BE349" s="62"/>
      <c r="BF349" s="74"/>
      <c r="BG349" s="75"/>
      <c r="BH349" s="75"/>
      <c r="BI349" s="75"/>
      <c r="BJ349" s="75"/>
      <c r="BK349" s="75"/>
      <c r="BL349" s="75"/>
      <c r="BM349" s="103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</row>
    <row r="350" spans="1:109" s="76" customFormat="1" x14ac:dyDescent="0.2">
      <c r="A350" s="75"/>
      <c r="B350" s="75"/>
      <c r="C350" s="75"/>
      <c r="D350" s="75"/>
      <c r="E350" s="135"/>
      <c r="F350" s="75"/>
      <c r="G350" s="136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134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</row>
    <row r="351" spans="1:109" s="76" customFormat="1" ht="15" customHeight="1" x14ac:dyDescent="0.2">
      <c r="A351" s="58"/>
      <c r="B351" s="58"/>
      <c r="C351" s="58"/>
      <c r="D351" s="58"/>
      <c r="E351" s="60"/>
      <c r="F351" s="61"/>
      <c r="G351" s="59"/>
      <c r="H351" s="61"/>
      <c r="I351" s="58"/>
      <c r="J351" s="63"/>
      <c r="K351" s="58"/>
      <c r="L351" s="64"/>
      <c r="M351" s="65"/>
      <c r="N351" s="58"/>
      <c r="O351" s="63"/>
      <c r="P351" s="58"/>
      <c r="Q351" s="66"/>
      <c r="R351" s="67"/>
      <c r="S351" s="65"/>
      <c r="T351" s="58"/>
      <c r="U351" s="65"/>
      <c r="V351" s="58"/>
      <c r="W351" s="68"/>
      <c r="X351" s="63"/>
      <c r="Y351" s="63"/>
      <c r="Z351" s="63"/>
      <c r="AA351" s="63"/>
      <c r="AB351" s="64"/>
      <c r="AC351" s="64"/>
      <c r="AD351" s="63"/>
      <c r="AE351" s="63"/>
      <c r="AF351" s="63"/>
      <c r="AG351" s="63"/>
      <c r="AH351" s="58"/>
      <c r="AI351" s="68"/>
      <c r="AJ351" s="65"/>
      <c r="AK351" s="68"/>
      <c r="AL351" s="68"/>
      <c r="AM351" s="68"/>
      <c r="AN351" s="58"/>
      <c r="AO351" s="63"/>
      <c r="AP351" s="58"/>
      <c r="AQ351" s="58"/>
      <c r="AR351" s="58"/>
      <c r="AS351" s="67"/>
      <c r="AT351" s="67"/>
      <c r="AU351" s="58"/>
      <c r="AV351" s="58"/>
      <c r="AW351" s="58"/>
      <c r="AX351" s="57"/>
      <c r="AY351" s="57"/>
      <c r="AZ351" s="58"/>
      <c r="BA351" s="69"/>
      <c r="BB351" s="58"/>
      <c r="BC351" s="65"/>
      <c r="BD351" s="58"/>
      <c r="BE351" s="62"/>
      <c r="BF351" s="74"/>
      <c r="BG351" s="75"/>
      <c r="BH351" s="75"/>
      <c r="BI351" s="75"/>
      <c r="BJ351" s="75"/>
      <c r="BK351" s="75"/>
      <c r="BL351" s="75"/>
      <c r="BM351" s="103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</row>
    <row r="352" spans="1:109" s="76" customFormat="1" ht="15" customHeight="1" x14ac:dyDescent="0.2">
      <c r="A352" s="58"/>
      <c r="B352" s="58"/>
      <c r="C352" s="58"/>
      <c r="D352" s="58"/>
      <c r="E352" s="60"/>
      <c r="F352" s="61"/>
      <c r="G352" s="59"/>
      <c r="H352" s="61"/>
      <c r="I352" s="58"/>
      <c r="J352" s="63"/>
      <c r="K352" s="58"/>
      <c r="L352" s="64"/>
      <c r="M352" s="65"/>
      <c r="N352" s="58"/>
      <c r="O352" s="63"/>
      <c r="P352" s="58"/>
      <c r="Q352" s="66"/>
      <c r="R352" s="67"/>
      <c r="S352" s="65"/>
      <c r="T352" s="58"/>
      <c r="U352" s="58"/>
      <c r="V352" s="58"/>
      <c r="W352" s="68"/>
      <c r="X352" s="63"/>
      <c r="Y352" s="63"/>
      <c r="Z352" s="63"/>
      <c r="AA352" s="63"/>
      <c r="AB352" s="64"/>
      <c r="AC352" s="64"/>
      <c r="AD352" s="63"/>
      <c r="AE352" s="63"/>
      <c r="AF352" s="63"/>
      <c r="AG352" s="63"/>
      <c r="AH352" s="58"/>
      <c r="AI352" s="68"/>
      <c r="AJ352" s="65"/>
      <c r="AK352" s="68"/>
      <c r="AL352" s="68"/>
      <c r="AM352" s="68"/>
      <c r="AN352" s="58"/>
      <c r="AO352" s="63"/>
      <c r="AP352" s="58"/>
      <c r="AQ352" s="58"/>
      <c r="AR352" s="58"/>
      <c r="AS352" s="67"/>
      <c r="AT352" s="67"/>
      <c r="AU352" s="58"/>
      <c r="AV352" s="58"/>
      <c r="AW352" s="58"/>
      <c r="AX352" s="57"/>
      <c r="AY352" s="57"/>
      <c r="AZ352" s="58"/>
      <c r="BA352" s="69"/>
      <c r="BB352" s="58"/>
      <c r="BC352" s="65"/>
      <c r="BD352" s="58"/>
      <c r="BE352" s="62"/>
      <c r="BF352" s="74"/>
      <c r="BG352" s="75"/>
      <c r="BH352" s="75"/>
      <c r="BI352" s="75"/>
      <c r="BJ352" s="75"/>
      <c r="BK352" s="75"/>
      <c r="BL352" s="75"/>
      <c r="BM352" s="103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</row>
    <row r="353" spans="1:109" s="76" customFormat="1" ht="15" customHeight="1" x14ac:dyDescent="0.2">
      <c r="A353" s="58"/>
      <c r="B353" s="58"/>
      <c r="C353" s="58"/>
      <c r="D353" s="58"/>
      <c r="E353" s="60"/>
      <c r="F353" s="61"/>
      <c r="G353" s="59"/>
      <c r="H353" s="61"/>
      <c r="I353" s="58"/>
      <c r="J353" s="63"/>
      <c r="K353" s="58"/>
      <c r="L353" s="64"/>
      <c r="M353" s="65"/>
      <c r="N353" s="58"/>
      <c r="O353" s="63"/>
      <c r="P353" s="58"/>
      <c r="Q353" s="66"/>
      <c r="R353" s="67"/>
      <c r="S353" s="65"/>
      <c r="T353" s="58"/>
      <c r="U353" s="65"/>
      <c r="V353" s="58"/>
      <c r="W353" s="68"/>
      <c r="X353" s="63"/>
      <c r="Y353" s="63"/>
      <c r="Z353" s="63"/>
      <c r="AA353" s="63"/>
      <c r="AB353" s="64"/>
      <c r="AC353" s="64"/>
      <c r="AD353" s="63"/>
      <c r="AE353" s="63"/>
      <c r="AF353" s="63"/>
      <c r="AG353" s="63"/>
      <c r="AH353" s="58"/>
      <c r="AI353" s="68"/>
      <c r="AJ353" s="65"/>
      <c r="AK353" s="68"/>
      <c r="AL353" s="68"/>
      <c r="AM353" s="68"/>
      <c r="AN353" s="58"/>
      <c r="AO353" s="63"/>
      <c r="AP353" s="58"/>
      <c r="AQ353" s="58"/>
      <c r="AR353" s="58"/>
      <c r="AS353" s="67"/>
      <c r="AT353" s="67"/>
      <c r="AU353" s="58"/>
      <c r="AV353" s="58"/>
      <c r="AW353" s="58"/>
      <c r="AX353" s="57"/>
      <c r="AY353" s="57"/>
      <c r="AZ353" s="58"/>
      <c r="BA353" s="69"/>
      <c r="BB353" s="58"/>
      <c r="BC353" s="65"/>
      <c r="BD353" s="58"/>
      <c r="BE353" s="62"/>
      <c r="BF353" s="74"/>
      <c r="BG353" s="75"/>
      <c r="BH353" s="75"/>
      <c r="BI353" s="75"/>
      <c r="BJ353" s="75"/>
      <c r="BK353" s="75"/>
      <c r="BL353" s="75"/>
      <c r="BM353" s="103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</row>
    <row r="354" spans="1:109" s="76" customFormat="1" ht="15" customHeight="1" x14ac:dyDescent="0.2">
      <c r="A354" s="58"/>
      <c r="B354" s="58"/>
      <c r="C354" s="58"/>
      <c r="D354" s="58"/>
      <c r="E354" s="60"/>
      <c r="F354" s="61"/>
      <c r="G354" s="59"/>
      <c r="H354" s="61"/>
      <c r="I354" s="58"/>
      <c r="J354" s="63"/>
      <c r="K354" s="58"/>
      <c r="L354" s="64"/>
      <c r="M354" s="65"/>
      <c r="N354" s="58"/>
      <c r="O354" s="63"/>
      <c r="P354" s="58"/>
      <c r="Q354" s="66"/>
      <c r="R354" s="67"/>
      <c r="S354" s="65"/>
      <c r="T354" s="58"/>
      <c r="U354" s="58"/>
      <c r="V354" s="58"/>
      <c r="W354" s="68"/>
      <c r="X354" s="63"/>
      <c r="Y354" s="63"/>
      <c r="Z354" s="63"/>
      <c r="AA354" s="63"/>
      <c r="AB354" s="64"/>
      <c r="AC354" s="64"/>
      <c r="AD354" s="63"/>
      <c r="AE354" s="63"/>
      <c r="AF354" s="63"/>
      <c r="AG354" s="63"/>
      <c r="AH354" s="58"/>
      <c r="AI354" s="68"/>
      <c r="AJ354" s="65"/>
      <c r="AK354" s="68"/>
      <c r="AL354" s="68"/>
      <c r="AM354" s="68"/>
      <c r="AN354" s="58"/>
      <c r="AO354" s="63"/>
      <c r="AP354" s="58"/>
      <c r="AQ354" s="58"/>
      <c r="AR354" s="58"/>
      <c r="AS354" s="67"/>
      <c r="AT354" s="67"/>
      <c r="AU354" s="58"/>
      <c r="AV354" s="58"/>
      <c r="AW354" s="58"/>
      <c r="AX354" s="57"/>
      <c r="AY354" s="57"/>
      <c r="AZ354" s="58"/>
      <c r="BA354" s="69"/>
      <c r="BB354" s="58"/>
      <c r="BC354" s="65"/>
      <c r="BD354" s="58"/>
      <c r="BE354" s="62"/>
      <c r="BF354" s="74"/>
      <c r="BG354" s="75"/>
      <c r="BH354" s="75"/>
      <c r="BI354" s="75"/>
      <c r="BJ354" s="75"/>
      <c r="BK354" s="75"/>
      <c r="BL354" s="75"/>
      <c r="BM354" s="103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</row>
    <row r="355" spans="1:109" s="76" customFormat="1" ht="15" customHeight="1" x14ac:dyDescent="0.2">
      <c r="A355" s="58"/>
      <c r="B355" s="58"/>
      <c r="C355" s="58"/>
      <c r="D355" s="58"/>
      <c r="E355" s="60"/>
      <c r="F355" s="61"/>
      <c r="G355" s="59"/>
      <c r="H355" s="61"/>
      <c r="I355" s="58"/>
      <c r="J355" s="63"/>
      <c r="K355" s="58"/>
      <c r="L355" s="64"/>
      <c r="M355" s="65"/>
      <c r="N355" s="58"/>
      <c r="O355" s="63"/>
      <c r="P355" s="58"/>
      <c r="Q355" s="66"/>
      <c r="R355" s="67"/>
      <c r="S355" s="65"/>
      <c r="T355" s="58"/>
      <c r="U355" s="65"/>
      <c r="V355" s="58"/>
      <c r="W355" s="68"/>
      <c r="X355" s="63"/>
      <c r="Y355" s="63"/>
      <c r="Z355" s="63"/>
      <c r="AA355" s="63"/>
      <c r="AB355" s="64"/>
      <c r="AC355" s="64"/>
      <c r="AD355" s="63"/>
      <c r="AE355" s="63"/>
      <c r="AF355" s="63"/>
      <c r="AG355" s="63"/>
      <c r="AH355" s="58"/>
      <c r="AI355" s="68"/>
      <c r="AJ355" s="65"/>
      <c r="AK355" s="68"/>
      <c r="AL355" s="68"/>
      <c r="AM355" s="68"/>
      <c r="AN355" s="58"/>
      <c r="AO355" s="63"/>
      <c r="AP355" s="58"/>
      <c r="AQ355" s="58"/>
      <c r="AR355" s="58"/>
      <c r="AS355" s="67"/>
      <c r="AT355" s="67"/>
      <c r="AU355" s="58"/>
      <c r="AV355" s="58"/>
      <c r="AW355" s="58"/>
      <c r="AX355" s="57"/>
      <c r="AY355" s="57"/>
      <c r="AZ355" s="58"/>
      <c r="BA355" s="69"/>
      <c r="BB355" s="58"/>
      <c r="BC355" s="65"/>
      <c r="BD355" s="58"/>
      <c r="BE355" s="62"/>
      <c r="BF355" s="74"/>
      <c r="BG355" s="75"/>
      <c r="BH355" s="75"/>
      <c r="BI355" s="75"/>
      <c r="BJ355" s="75"/>
      <c r="BK355" s="75"/>
      <c r="BL355" s="75"/>
      <c r="BM355" s="103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</row>
    <row r="356" spans="1:109" s="76" customFormat="1" x14ac:dyDescent="0.2">
      <c r="A356" s="75"/>
      <c r="B356" s="75"/>
      <c r="C356" s="75"/>
      <c r="D356" s="75"/>
      <c r="E356" s="135"/>
      <c r="F356" s="75"/>
      <c r="G356" s="136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134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</row>
    <row r="357" spans="1:109" s="76" customFormat="1" ht="15" customHeight="1" x14ac:dyDescent="0.2">
      <c r="A357" s="58"/>
      <c r="B357" s="58"/>
      <c r="C357" s="58"/>
      <c r="D357" s="58"/>
      <c r="E357" s="60"/>
      <c r="F357" s="61"/>
      <c r="G357" s="59"/>
      <c r="H357" s="61"/>
      <c r="I357" s="58"/>
      <c r="J357" s="63"/>
      <c r="K357" s="58"/>
      <c r="L357" s="64"/>
      <c r="M357" s="65"/>
      <c r="N357" s="58"/>
      <c r="O357" s="63"/>
      <c r="P357" s="58"/>
      <c r="Q357" s="66"/>
      <c r="R357" s="67"/>
      <c r="S357" s="65"/>
      <c r="T357" s="58"/>
      <c r="U357" s="65"/>
      <c r="V357" s="58"/>
      <c r="W357" s="68"/>
      <c r="X357" s="63"/>
      <c r="Y357" s="63"/>
      <c r="Z357" s="63"/>
      <c r="AA357" s="63"/>
      <c r="AB357" s="64"/>
      <c r="AC357" s="64"/>
      <c r="AD357" s="63"/>
      <c r="AE357" s="63"/>
      <c r="AF357" s="63"/>
      <c r="AG357" s="63"/>
      <c r="AH357" s="58"/>
      <c r="AI357" s="68"/>
      <c r="AJ357" s="65"/>
      <c r="AK357" s="68"/>
      <c r="AL357" s="68"/>
      <c r="AM357" s="68"/>
      <c r="AN357" s="58"/>
      <c r="AO357" s="63"/>
      <c r="AP357" s="58"/>
      <c r="AQ357" s="58"/>
      <c r="AR357" s="58"/>
      <c r="AS357" s="67"/>
      <c r="AT357" s="67"/>
      <c r="AU357" s="58"/>
      <c r="AV357" s="58"/>
      <c r="AW357" s="58"/>
      <c r="AX357" s="57"/>
      <c r="AY357" s="57"/>
      <c r="AZ357" s="58"/>
      <c r="BA357" s="69"/>
      <c r="BB357" s="58"/>
      <c r="BC357" s="65"/>
      <c r="BD357" s="58"/>
      <c r="BE357" s="62"/>
      <c r="BF357" s="74"/>
      <c r="BG357" s="75"/>
      <c r="BH357" s="75"/>
      <c r="BI357" s="75"/>
      <c r="BJ357" s="75"/>
      <c r="BK357" s="75"/>
      <c r="BL357" s="75"/>
      <c r="BM357" s="103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</row>
    <row r="358" spans="1:109" s="76" customFormat="1" ht="15" customHeight="1" x14ac:dyDescent="0.2">
      <c r="A358" s="58"/>
      <c r="B358" s="58"/>
      <c r="C358" s="58"/>
      <c r="D358" s="58"/>
      <c r="E358" s="60"/>
      <c r="F358" s="61"/>
      <c r="G358" s="59"/>
      <c r="H358" s="61"/>
      <c r="I358" s="58"/>
      <c r="J358" s="63"/>
      <c r="K358" s="58"/>
      <c r="L358" s="64"/>
      <c r="M358" s="65"/>
      <c r="N358" s="58"/>
      <c r="O358" s="63"/>
      <c r="P358" s="58"/>
      <c r="Q358" s="66"/>
      <c r="R358" s="67"/>
      <c r="S358" s="65"/>
      <c r="T358" s="58"/>
      <c r="U358" s="58"/>
      <c r="V358" s="58"/>
      <c r="W358" s="68"/>
      <c r="X358" s="63"/>
      <c r="Y358" s="63"/>
      <c r="Z358" s="63"/>
      <c r="AA358" s="63"/>
      <c r="AB358" s="64"/>
      <c r="AC358" s="64"/>
      <c r="AD358" s="63"/>
      <c r="AE358" s="63"/>
      <c r="AF358" s="63"/>
      <c r="AG358" s="63"/>
      <c r="AH358" s="58"/>
      <c r="AI358" s="68"/>
      <c r="AJ358" s="65"/>
      <c r="AK358" s="68"/>
      <c r="AL358" s="68"/>
      <c r="AM358" s="68"/>
      <c r="AN358" s="58"/>
      <c r="AO358" s="63"/>
      <c r="AP358" s="58"/>
      <c r="AQ358" s="58"/>
      <c r="AR358" s="58"/>
      <c r="AS358" s="67"/>
      <c r="AT358" s="67"/>
      <c r="AU358" s="58"/>
      <c r="AV358" s="58"/>
      <c r="AW358" s="58"/>
      <c r="AX358" s="57"/>
      <c r="AY358" s="57"/>
      <c r="AZ358" s="58"/>
      <c r="BA358" s="69"/>
      <c r="BB358" s="58"/>
      <c r="BC358" s="65"/>
      <c r="BD358" s="58"/>
      <c r="BE358" s="62"/>
      <c r="BF358" s="74"/>
      <c r="BG358" s="75"/>
      <c r="BH358" s="75"/>
      <c r="BI358" s="75"/>
      <c r="BJ358" s="75"/>
      <c r="BK358" s="75"/>
      <c r="BL358" s="75"/>
      <c r="BM358" s="103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</row>
    <row r="359" spans="1:109" s="76" customFormat="1" ht="15" customHeight="1" x14ac:dyDescent="0.2">
      <c r="A359" s="58"/>
      <c r="B359" s="58"/>
      <c r="C359" s="58"/>
      <c r="D359" s="58"/>
      <c r="E359" s="60"/>
      <c r="F359" s="61"/>
      <c r="G359" s="59"/>
      <c r="H359" s="61"/>
      <c r="I359" s="58"/>
      <c r="J359" s="63"/>
      <c r="K359" s="58"/>
      <c r="L359" s="64"/>
      <c r="M359" s="65"/>
      <c r="N359" s="58"/>
      <c r="O359" s="63"/>
      <c r="P359" s="58"/>
      <c r="Q359" s="66"/>
      <c r="R359" s="67"/>
      <c r="S359" s="65"/>
      <c r="T359" s="58"/>
      <c r="U359" s="65"/>
      <c r="V359" s="58"/>
      <c r="W359" s="68"/>
      <c r="X359" s="63"/>
      <c r="Y359" s="63"/>
      <c r="Z359" s="63"/>
      <c r="AA359" s="63"/>
      <c r="AB359" s="64"/>
      <c r="AC359" s="64"/>
      <c r="AD359" s="63"/>
      <c r="AE359" s="63"/>
      <c r="AF359" s="63"/>
      <c r="AG359" s="63"/>
      <c r="AH359" s="58"/>
      <c r="AI359" s="68"/>
      <c r="AJ359" s="65"/>
      <c r="AK359" s="68"/>
      <c r="AL359" s="68"/>
      <c r="AM359" s="68"/>
      <c r="AN359" s="58"/>
      <c r="AO359" s="63"/>
      <c r="AP359" s="58"/>
      <c r="AQ359" s="58"/>
      <c r="AR359" s="58"/>
      <c r="AS359" s="67"/>
      <c r="AT359" s="67"/>
      <c r="AU359" s="58"/>
      <c r="AV359" s="58"/>
      <c r="AW359" s="58"/>
      <c r="AX359" s="57"/>
      <c r="AY359" s="57"/>
      <c r="AZ359" s="58"/>
      <c r="BA359" s="69"/>
      <c r="BB359" s="58"/>
      <c r="BC359" s="65"/>
      <c r="BD359" s="58"/>
      <c r="BE359" s="62"/>
      <c r="BF359" s="74"/>
      <c r="BG359" s="75"/>
      <c r="BH359" s="75"/>
      <c r="BI359" s="75"/>
      <c r="BJ359" s="75"/>
      <c r="BK359" s="75"/>
      <c r="BL359" s="75"/>
      <c r="BM359" s="103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</row>
    <row r="360" spans="1:109" s="76" customFormat="1" ht="15" customHeight="1" x14ac:dyDescent="0.2">
      <c r="A360" s="58"/>
      <c r="B360" s="58"/>
      <c r="C360" s="58"/>
      <c r="D360" s="58"/>
      <c r="E360" s="60"/>
      <c r="F360" s="61"/>
      <c r="G360" s="59"/>
      <c r="H360" s="61"/>
      <c r="I360" s="58"/>
      <c r="J360" s="63"/>
      <c r="K360" s="58"/>
      <c r="L360" s="64"/>
      <c r="M360" s="65"/>
      <c r="N360" s="58"/>
      <c r="O360" s="63"/>
      <c r="P360" s="58"/>
      <c r="Q360" s="66"/>
      <c r="R360" s="67"/>
      <c r="S360" s="65"/>
      <c r="T360" s="58"/>
      <c r="U360" s="58"/>
      <c r="V360" s="58"/>
      <c r="W360" s="68"/>
      <c r="X360" s="63"/>
      <c r="Y360" s="63"/>
      <c r="Z360" s="63"/>
      <c r="AA360" s="63"/>
      <c r="AB360" s="64"/>
      <c r="AC360" s="64"/>
      <c r="AD360" s="63"/>
      <c r="AE360" s="63"/>
      <c r="AF360" s="63"/>
      <c r="AG360" s="63"/>
      <c r="AH360" s="58"/>
      <c r="AI360" s="68"/>
      <c r="AJ360" s="65"/>
      <c r="AK360" s="68"/>
      <c r="AL360" s="68"/>
      <c r="AM360" s="68"/>
      <c r="AN360" s="58"/>
      <c r="AO360" s="63"/>
      <c r="AP360" s="58"/>
      <c r="AQ360" s="58"/>
      <c r="AR360" s="58"/>
      <c r="AS360" s="67"/>
      <c r="AT360" s="67"/>
      <c r="AU360" s="58"/>
      <c r="AV360" s="58"/>
      <c r="AW360" s="58"/>
      <c r="AX360" s="57"/>
      <c r="AY360" s="57"/>
      <c r="AZ360" s="58"/>
      <c r="BA360" s="69"/>
      <c r="BB360" s="58"/>
      <c r="BC360" s="65"/>
      <c r="BD360" s="58"/>
      <c r="BE360" s="62"/>
      <c r="BF360" s="74"/>
      <c r="BG360" s="75"/>
      <c r="BH360" s="75"/>
      <c r="BI360" s="75"/>
      <c r="BJ360" s="75"/>
      <c r="BK360" s="75"/>
      <c r="BL360" s="75"/>
      <c r="BM360" s="103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</row>
    <row r="361" spans="1:109" s="76" customFormat="1" ht="15" customHeight="1" x14ac:dyDescent="0.2">
      <c r="A361" s="58"/>
      <c r="B361" s="58"/>
      <c r="C361" s="58"/>
      <c r="D361" s="58"/>
      <c r="E361" s="60"/>
      <c r="F361" s="61"/>
      <c r="G361" s="59"/>
      <c r="H361" s="61"/>
      <c r="I361" s="58"/>
      <c r="J361" s="63"/>
      <c r="K361" s="58"/>
      <c r="L361" s="64"/>
      <c r="M361" s="65"/>
      <c r="N361" s="58"/>
      <c r="O361" s="63"/>
      <c r="P361" s="58"/>
      <c r="Q361" s="66"/>
      <c r="R361" s="67"/>
      <c r="S361" s="65"/>
      <c r="T361" s="58"/>
      <c r="U361" s="65"/>
      <c r="V361" s="58"/>
      <c r="W361" s="68"/>
      <c r="X361" s="63"/>
      <c r="Y361" s="63"/>
      <c r="Z361" s="63"/>
      <c r="AA361" s="63"/>
      <c r="AB361" s="64"/>
      <c r="AC361" s="64"/>
      <c r="AD361" s="63"/>
      <c r="AE361" s="63"/>
      <c r="AF361" s="63"/>
      <c r="AG361" s="63"/>
      <c r="AH361" s="58"/>
      <c r="AI361" s="68"/>
      <c r="AJ361" s="65"/>
      <c r="AK361" s="68"/>
      <c r="AL361" s="68"/>
      <c r="AM361" s="68"/>
      <c r="AN361" s="58"/>
      <c r="AO361" s="63"/>
      <c r="AP361" s="58"/>
      <c r="AQ361" s="58"/>
      <c r="AR361" s="58"/>
      <c r="AS361" s="67"/>
      <c r="AT361" s="67"/>
      <c r="AU361" s="58"/>
      <c r="AV361" s="58"/>
      <c r="AW361" s="58"/>
      <c r="AX361" s="57"/>
      <c r="AY361" s="57"/>
      <c r="AZ361" s="58"/>
      <c r="BA361" s="69"/>
      <c r="BB361" s="58"/>
      <c r="BC361" s="65"/>
      <c r="BD361" s="58"/>
      <c r="BE361" s="62"/>
      <c r="BF361" s="74"/>
      <c r="BG361" s="75"/>
      <c r="BH361" s="75"/>
      <c r="BI361" s="75"/>
      <c r="BJ361" s="75"/>
      <c r="BK361" s="75"/>
      <c r="BL361" s="75"/>
      <c r="BM361" s="103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</row>
    <row r="362" spans="1:109" s="76" customFormat="1" ht="15" customHeight="1" x14ac:dyDescent="0.2">
      <c r="A362" s="58"/>
      <c r="B362" s="58"/>
      <c r="C362" s="58"/>
      <c r="D362" s="58"/>
      <c r="E362" s="60"/>
      <c r="F362" s="61"/>
      <c r="G362" s="59"/>
      <c r="H362" s="61"/>
      <c r="I362" s="58"/>
      <c r="J362" s="63"/>
      <c r="K362" s="58"/>
      <c r="L362" s="64"/>
      <c r="M362" s="65"/>
      <c r="N362" s="58"/>
      <c r="O362" s="63"/>
      <c r="P362" s="58"/>
      <c r="Q362" s="66"/>
      <c r="R362" s="67"/>
      <c r="S362" s="65"/>
      <c r="T362" s="58"/>
      <c r="U362" s="58"/>
      <c r="V362" s="58"/>
      <c r="W362" s="68"/>
      <c r="X362" s="63"/>
      <c r="Y362" s="63"/>
      <c r="Z362" s="63"/>
      <c r="AA362" s="63"/>
      <c r="AB362" s="64"/>
      <c r="AC362" s="64"/>
      <c r="AD362" s="63"/>
      <c r="AE362" s="63"/>
      <c r="AF362" s="63"/>
      <c r="AG362" s="63"/>
      <c r="AH362" s="58"/>
      <c r="AI362" s="68"/>
      <c r="AJ362" s="65"/>
      <c r="AK362" s="68"/>
      <c r="AL362" s="68"/>
      <c r="AM362" s="68"/>
      <c r="AN362" s="58"/>
      <c r="AO362" s="63"/>
      <c r="AP362" s="58"/>
      <c r="AQ362" s="58"/>
      <c r="AR362" s="58"/>
      <c r="AS362" s="67"/>
      <c r="AT362" s="67"/>
      <c r="AU362" s="58"/>
      <c r="AV362" s="58"/>
      <c r="AW362" s="58"/>
      <c r="AX362" s="57"/>
      <c r="AY362" s="57"/>
      <c r="AZ362" s="58"/>
      <c r="BA362" s="69"/>
      <c r="BB362" s="58"/>
      <c r="BC362" s="65"/>
      <c r="BD362" s="58"/>
      <c r="BE362" s="62"/>
      <c r="BF362" s="74"/>
      <c r="BG362" s="75"/>
      <c r="BH362" s="75"/>
      <c r="BI362" s="75"/>
      <c r="BJ362" s="75"/>
      <c r="BK362" s="75"/>
      <c r="BL362" s="75"/>
      <c r="BM362" s="103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</row>
    <row r="363" spans="1:109" s="76" customFormat="1" ht="15" customHeight="1" x14ac:dyDescent="0.2">
      <c r="A363" s="58"/>
      <c r="B363" s="58"/>
      <c r="C363" s="58"/>
      <c r="D363" s="58"/>
      <c r="E363" s="60"/>
      <c r="F363" s="61"/>
      <c r="G363" s="59"/>
      <c r="H363" s="61"/>
      <c r="I363" s="58"/>
      <c r="J363" s="63"/>
      <c r="K363" s="58"/>
      <c r="L363" s="64"/>
      <c r="M363" s="65"/>
      <c r="N363" s="58"/>
      <c r="O363" s="63"/>
      <c r="P363" s="58"/>
      <c r="Q363" s="66"/>
      <c r="R363" s="67"/>
      <c r="S363" s="65"/>
      <c r="T363" s="58"/>
      <c r="U363" s="65"/>
      <c r="V363" s="58"/>
      <c r="W363" s="68"/>
      <c r="X363" s="63"/>
      <c r="Y363" s="63"/>
      <c r="Z363" s="63"/>
      <c r="AA363" s="63"/>
      <c r="AB363" s="64"/>
      <c r="AC363" s="64"/>
      <c r="AD363" s="63"/>
      <c r="AE363" s="63"/>
      <c r="AF363" s="63"/>
      <c r="AG363" s="63"/>
      <c r="AH363" s="58"/>
      <c r="AI363" s="68"/>
      <c r="AJ363" s="65"/>
      <c r="AK363" s="68"/>
      <c r="AL363" s="68"/>
      <c r="AM363" s="68"/>
      <c r="AN363" s="58"/>
      <c r="AO363" s="63"/>
      <c r="AP363" s="58"/>
      <c r="AQ363" s="58"/>
      <c r="AR363" s="58"/>
      <c r="AS363" s="67"/>
      <c r="AT363" s="67"/>
      <c r="AU363" s="58"/>
      <c r="AV363" s="58"/>
      <c r="AW363" s="58"/>
      <c r="AX363" s="57"/>
      <c r="AY363" s="57"/>
      <c r="AZ363" s="58"/>
      <c r="BA363" s="69"/>
      <c r="BB363" s="58"/>
      <c r="BC363" s="65"/>
      <c r="BD363" s="58"/>
      <c r="BE363" s="62"/>
      <c r="BF363" s="74"/>
      <c r="BG363" s="75"/>
      <c r="BH363" s="75"/>
      <c r="BI363" s="75"/>
      <c r="BJ363" s="75"/>
      <c r="BK363" s="75"/>
      <c r="BL363" s="75"/>
      <c r="BM363" s="103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</row>
    <row r="364" spans="1:109" s="76" customFormat="1" ht="15" customHeight="1" x14ac:dyDescent="0.2">
      <c r="A364" s="58"/>
      <c r="B364" s="58"/>
      <c r="C364" s="58"/>
      <c r="D364" s="58"/>
      <c r="E364" s="60"/>
      <c r="F364" s="61"/>
      <c r="G364" s="59"/>
      <c r="H364" s="61"/>
      <c r="I364" s="58"/>
      <c r="J364" s="63"/>
      <c r="K364" s="58"/>
      <c r="L364" s="64"/>
      <c r="M364" s="65"/>
      <c r="N364" s="58"/>
      <c r="O364" s="63"/>
      <c r="P364" s="58"/>
      <c r="Q364" s="66"/>
      <c r="R364" s="67"/>
      <c r="S364" s="65"/>
      <c r="T364" s="58"/>
      <c r="U364" s="58"/>
      <c r="V364" s="58"/>
      <c r="W364" s="68"/>
      <c r="X364" s="63"/>
      <c r="Y364" s="63"/>
      <c r="Z364" s="63"/>
      <c r="AA364" s="63"/>
      <c r="AB364" s="64"/>
      <c r="AC364" s="64"/>
      <c r="AD364" s="63"/>
      <c r="AE364" s="63"/>
      <c r="AF364" s="63"/>
      <c r="AG364" s="63"/>
      <c r="AH364" s="58"/>
      <c r="AI364" s="68"/>
      <c r="AJ364" s="65"/>
      <c r="AK364" s="68"/>
      <c r="AL364" s="68"/>
      <c r="AM364" s="68"/>
      <c r="AN364" s="58"/>
      <c r="AO364" s="63"/>
      <c r="AP364" s="58"/>
      <c r="AQ364" s="58"/>
      <c r="AR364" s="58"/>
      <c r="AS364" s="67"/>
      <c r="AT364" s="67"/>
      <c r="AU364" s="58"/>
      <c r="AV364" s="58"/>
      <c r="AW364" s="58"/>
      <c r="AX364" s="57"/>
      <c r="AY364" s="57"/>
      <c r="AZ364" s="58"/>
      <c r="BA364" s="69"/>
      <c r="BB364" s="58"/>
      <c r="BC364" s="65"/>
      <c r="BD364" s="58"/>
      <c r="BE364" s="62"/>
      <c r="BF364" s="74"/>
      <c r="BG364" s="75"/>
      <c r="BH364" s="75"/>
      <c r="BI364" s="75"/>
      <c r="BJ364" s="75"/>
      <c r="BK364" s="75"/>
      <c r="BL364" s="75"/>
      <c r="BM364" s="103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</row>
    <row r="365" spans="1:109" s="76" customFormat="1" ht="15" customHeight="1" x14ac:dyDescent="0.2">
      <c r="A365" s="58"/>
      <c r="B365" s="58"/>
      <c r="C365" s="58"/>
      <c r="D365" s="58"/>
      <c r="E365" s="60"/>
      <c r="F365" s="61"/>
      <c r="G365" s="59"/>
      <c r="H365" s="61"/>
      <c r="I365" s="58"/>
      <c r="J365" s="63"/>
      <c r="K365" s="58"/>
      <c r="L365" s="64"/>
      <c r="M365" s="65"/>
      <c r="N365" s="58"/>
      <c r="O365" s="63"/>
      <c r="P365" s="58"/>
      <c r="Q365" s="66"/>
      <c r="R365" s="67"/>
      <c r="S365" s="65"/>
      <c r="T365" s="58"/>
      <c r="U365" s="65"/>
      <c r="V365" s="58"/>
      <c r="W365" s="68"/>
      <c r="X365" s="63"/>
      <c r="Y365" s="63"/>
      <c r="Z365" s="63"/>
      <c r="AA365" s="63"/>
      <c r="AB365" s="64"/>
      <c r="AC365" s="64"/>
      <c r="AD365" s="63"/>
      <c r="AE365" s="63"/>
      <c r="AF365" s="63"/>
      <c r="AG365" s="63"/>
      <c r="AH365" s="58"/>
      <c r="AI365" s="68"/>
      <c r="AJ365" s="65"/>
      <c r="AK365" s="68"/>
      <c r="AL365" s="68"/>
      <c r="AM365" s="68"/>
      <c r="AN365" s="58"/>
      <c r="AO365" s="63"/>
      <c r="AP365" s="58"/>
      <c r="AQ365" s="58"/>
      <c r="AR365" s="58"/>
      <c r="AS365" s="67"/>
      <c r="AT365" s="67"/>
      <c r="AU365" s="58"/>
      <c r="AV365" s="58"/>
      <c r="AW365" s="58"/>
      <c r="AX365" s="57"/>
      <c r="AY365" s="57"/>
      <c r="AZ365" s="58"/>
      <c r="BA365" s="69"/>
      <c r="BB365" s="58"/>
      <c r="BC365" s="65"/>
      <c r="BD365" s="58"/>
      <c r="BE365" s="62"/>
      <c r="BF365" s="74"/>
      <c r="BG365" s="75"/>
      <c r="BH365" s="75"/>
      <c r="BI365" s="75"/>
      <c r="BJ365" s="75"/>
      <c r="BK365" s="75"/>
      <c r="BL365" s="75"/>
      <c r="BM365" s="103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</row>
    <row r="366" spans="1:109" s="76" customFormat="1" ht="15" customHeight="1" x14ac:dyDescent="0.2">
      <c r="A366" s="58"/>
      <c r="B366" s="58"/>
      <c r="C366" s="58"/>
      <c r="D366" s="58"/>
      <c r="E366" s="60"/>
      <c r="F366" s="61"/>
      <c r="G366" s="59"/>
      <c r="H366" s="61"/>
      <c r="I366" s="58"/>
      <c r="J366" s="63"/>
      <c r="K366" s="58"/>
      <c r="L366" s="64"/>
      <c r="M366" s="65"/>
      <c r="N366" s="58"/>
      <c r="O366" s="63"/>
      <c r="P366" s="58"/>
      <c r="Q366" s="66"/>
      <c r="R366" s="67"/>
      <c r="S366" s="65"/>
      <c r="T366" s="58"/>
      <c r="U366" s="58"/>
      <c r="V366" s="58"/>
      <c r="W366" s="68"/>
      <c r="X366" s="63"/>
      <c r="Y366" s="63"/>
      <c r="Z366" s="63"/>
      <c r="AA366" s="63"/>
      <c r="AB366" s="64"/>
      <c r="AC366" s="64"/>
      <c r="AD366" s="63"/>
      <c r="AE366" s="63"/>
      <c r="AF366" s="63"/>
      <c r="AG366" s="63"/>
      <c r="AH366" s="58"/>
      <c r="AI366" s="68"/>
      <c r="AJ366" s="65"/>
      <c r="AK366" s="68"/>
      <c r="AL366" s="68"/>
      <c r="AM366" s="68"/>
      <c r="AN366" s="58"/>
      <c r="AO366" s="63"/>
      <c r="AP366" s="58"/>
      <c r="AQ366" s="58"/>
      <c r="AR366" s="58"/>
      <c r="AS366" s="67"/>
      <c r="AT366" s="67"/>
      <c r="AU366" s="58"/>
      <c r="AV366" s="58"/>
      <c r="AW366" s="58"/>
      <c r="AX366" s="57"/>
      <c r="AY366" s="57"/>
      <c r="AZ366" s="58"/>
      <c r="BA366" s="69"/>
      <c r="BB366" s="58"/>
      <c r="BC366" s="65"/>
      <c r="BD366" s="58"/>
      <c r="BE366" s="62"/>
      <c r="BF366" s="74"/>
      <c r="BG366" s="75"/>
      <c r="BH366" s="75"/>
      <c r="BI366" s="75"/>
      <c r="BJ366" s="75"/>
      <c r="BK366" s="75"/>
      <c r="BL366" s="75"/>
      <c r="BM366" s="103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</row>
    <row r="367" spans="1:109" s="76" customFormat="1" ht="15" customHeight="1" x14ac:dyDescent="0.2">
      <c r="A367" s="58"/>
      <c r="B367" s="58"/>
      <c r="C367" s="58"/>
      <c r="D367" s="58"/>
      <c r="E367" s="60"/>
      <c r="F367" s="61"/>
      <c r="G367" s="59"/>
      <c r="H367" s="61"/>
      <c r="I367" s="58"/>
      <c r="J367" s="63"/>
      <c r="K367" s="58"/>
      <c r="L367" s="64"/>
      <c r="M367" s="65"/>
      <c r="N367" s="58"/>
      <c r="O367" s="63"/>
      <c r="P367" s="58"/>
      <c r="Q367" s="66"/>
      <c r="R367" s="67"/>
      <c r="S367" s="65"/>
      <c r="T367" s="58"/>
      <c r="U367" s="65"/>
      <c r="V367" s="58"/>
      <c r="W367" s="68"/>
      <c r="X367" s="63"/>
      <c r="Y367" s="63"/>
      <c r="Z367" s="63"/>
      <c r="AA367" s="63"/>
      <c r="AB367" s="64"/>
      <c r="AC367" s="64"/>
      <c r="AD367" s="63"/>
      <c r="AE367" s="63"/>
      <c r="AF367" s="63"/>
      <c r="AG367" s="63"/>
      <c r="AH367" s="58"/>
      <c r="AI367" s="68"/>
      <c r="AJ367" s="65"/>
      <c r="AK367" s="68"/>
      <c r="AL367" s="68"/>
      <c r="AM367" s="68"/>
      <c r="AN367" s="58"/>
      <c r="AO367" s="63"/>
      <c r="AP367" s="58"/>
      <c r="AQ367" s="58"/>
      <c r="AR367" s="58"/>
      <c r="AS367" s="67"/>
      <c r="AT367" s="67"/>
      <c r="AU367" s="58"/>
      <c r="AV367" s="58"/>
      <c r="AW367" s="58"/>
      <c r="AX367" s="57"/>
      <c r="AY367" s="57"/>
      <c r="AZ367" s="58"/>
      <c r="BA367" s="69"/>
      <c r="BB367" s="58"/>
      <c r="BC367" s="65"/>
      <c r="BD367" s="58"/>
      <c r="BE367" s="62"/>
      <c r="BF367" s="74"/>
      <c r="BG367" s="75"/>
      <c r="BH367" s="75"/>
      <c r="BI367" s="75"/>
      <c r="BJ367" s="75"/>
      <c r="BK367" s="75"/>
      <c r="BL367" s="75"/>
      <c r="BM367" s="103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</row>
    <row r="368" spans="1:109" s="76" customFormat="1" ht="15" customHeight="1" x14ac:dyDescent="0.2">
      <c r="A368" s="58"/>
      <c r="B368" s="58"/>
      <c r="C368" s="58"/>
      <c r="D368" s="58"/>
      <c r="E368" s="60"/>
      <c r="F368" s="61"/>
      <c r="G368" s="59"/>
      <c r="H368" s="61"/>
      <c r="I368" s="58"/>
      <c r="J368" s="63"/>
      <c r="K368" s="58"/>
      <c r="L368" s="64"/>
      <c r="M368" s="65"/>
      <c r="N368" s="58"/>
      <c r="O368" s="63"/>
      <c r="P368" s="58"/>
      <c r="Q368" s="66"/>
      <c r="R368" s="67"/>
      <c r="S368" s="65"/>
      <c r="T368" s="58"/>
      <c r="U368" s="58"/>
      <c r="V368" s="58"/>
      <c r="W368" s="68"/>
      <c r="X368" s="63"/>
      <c r="Y368" s="63"/>
      <c r="Z368" s="63"/>
      <c r="AA368" s="63"/>
      <c r="AB368" s="64"/>
      <c r="AC368" s="64"/>
      <c r="AD368" s="63"/>
      <c r="AE368" s="63"/>
      <c r="AF368" s="63"/>
      <c r="AG368" s="63"/>
      <c r="AH368" s="58"/>
      <c r="AI368" s="68"/>
      <c r="AJ368" s="65"/>
      <c r="AK368" s="68"/>
      <c r="AL368" s="68"/>
      <c r="AM368" s="68"/>
      <c r="AN368" s="58"/>
      <c r="AO368" s="63"/>
      <c r="AP368" s="58"/>
      <c r="AQ368" s="58"/>
      <c r="AR368" s="58"/>
      <c r="AS368" s="67"/>
      <c r="AT368" s="67"/>
      <c r="AU368" s="58"/>
      <c r="AV368" s="58"/>
      <c r="AW368" s="58"/>
      <c r="AX368" s="57"/>
      <c r="AY368" s="57"/>
      <c r="AZ368" s="58"/>
      <c r="BA368" s="69"/>
      <c r="BB368" s="58"/>
      <c r="BC368" s="65"/>
      <c r="BD368" s="58"/>
      <c r="BE368" s="62"/>
      <c r="BF368" s="74"/>
      <c r="BG368" s="75"/>
      <c r="BH368" s="75"/>
      <c r="BI368" s="75"/>
      <c r="BJ368" s="75"/>
      <c r="BK368" s="75"/>
      <c r="BL368" s="75"/>
      <c r="BM368" s="103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</row>
    <row r="369" spans="1:109" s="76" customFormat="1" ht="15" customHeight="1" x14ac:dyDescent="0.2">
      <c r="A369" s="58"/>
      <c r="B369" s="58"/>
      <c r="C369" s="58"/>
      <c r="D369" s="58"/>
      <c r="E369" s="60"/>
      <c r="F369" s="61"/>
      <c r="G369" s="59"/>
      <c r="H369" s="61"/>
      <c r="I369" s="58"/>
      <c r="J369" s="63"/>
      <c r="K369" s="58"/>
      <c r="L369" s="64"/>
      <c r="M369" s="65"/>
      <c r="N369" s="58"/>
      <c r="O369" s="63"/>
      <c r="P369" s="58"/>
      <c r="Q369" s="66"/>
      <c r="R369" s="67"/>
      <c r="S369" s="65"/>
      <c r="T369" s="58"/>
      <c r="U369" s="65"/>
      <c r="V369" s="58"/>
      <c r="W369" s="68"/>
      <c r="X369" s="63"/>
      <c r="Y369" s="63"/>
      <c r="Z369" s="63"/>
      <c r="AA369" s="63"/>
      <c r="AB369" s="64"/>
      <c r="AC369" s="64"/>
      <c r="AD369" s="63"/>
      <c r="AE369" s="63"/>
      <c r="AF369" s="63"/>
      <c r="AG369" s="63"/>
      <c r="AH369" s="58"/>
      <c r="AI369" s="68"/>
      <c r="AJ369" s="65"/>
      <c r="AK369" s="68"/>
      <c r="AL369" s="68"/>
      <c r="AM369" s="68"/>
      <c r="AN369" s="58"/>
      <c r="AO369" s="63"/>
      <c r="AP369" s="58"/>
      <c r="AQ369" s="58"/>
      <c r="AR369" s="58"/>
      <c r="AS369" s="67"/>
      <c r="AT369" s="67"/>
      <c r="AU369" s="58"/>
      <c r="AV369" s="58"/>
      <c r="AW369" s="58"/>
      <c r="AX369" s="57"/>
      <c r="AY369" s="57"/>
      <c r="AZ369" s="58"/>
      <c r="BA369" s="69"/>
      <c r="BB369" s="58"/>
      <c r="BC369" s="65"/>
      <c r="BD369" s="58"/>
      <c r="BE369" s="62"/>
      <c r="BF369" s="74"/>
      <c r="BG369" s="75"/>
      <c r="BH369" s="75"/>
      <c r="BI369" s="75"/>
      <c r="BJ369" s="75"/>
      <c r="BK369" s="75"/>
      <c r="BL369" s="75"/>
      <c r="BM369" s="103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</row>
    <row r="370" spans="1:109" s="76" customFormat="1" ht="15" customHeight="1" x14ac:dyDescent="0.2">
      <c r="A370" s="58"/>
      <c r="B370" s="58"/>
      <c r="C370" s="58"/>
      <c r="D370" s="58"/>
      <c r="E370" s="60"/>
      <c r="F370" s="61"/>
      <c r="G370" s="59"/>
      <c r="H370" s="61"/>
      <c r="I370" s="58"/>
      <c r="J370" s="63"/>
      <c r="K370" s="58"/>
      <c r="L370" s="64"/>
      <c r="M370" s="65"/>
      <c r="N370" s="58"/>
      <c r="O370" s="63"/>
      <c r="P370" s="58"/>
      <c r="Q370" s="66"/>
      <c r="R370" s="67"/>
      <c r="S370" s="65"/>
      <c r="T370" s="58"/>
      <c r="U370" s="58"/>
      <c r="V370" s="58"/>
      <c r="W370" s="68"/>
      <c r="X370" s="63"/>
      <c r="Y370" s="63"/>
      <c r="Z370" s="63"/>
      <c r="AA370" s="63"/>
      <c r="AB370" s="64"/>
      <c r="AC370" s="64"/>
      <c r="AD370" s="63"/>
      <c r="AE370" s="63"/>
      <c r="AF370" s="63"/>
      <c r="AG370" s="63"/>
      <c r="AH370" s="58"/>
      <c r="AI370" s="68"/>
      <c r="AJ370" s="65"/>
      <c r="AK370" s="68"/>
      <c r="AL370" s="68"/>
      <c r="AM370" s="68"/>
      <c r="AN370" s="58"/>
      <c r="AO370" s="63"/>
      <c r="AP370" s="58"/>
      <c r="AQ370" s="58"/>
      <c r="AR370" s="58"/>
      <c r="AS370" s="67"/>
      <c r="AT370" s="67"/>
      <c r="AU370" s="58"/>
      <c r="AV370" s="58"/>
      <c r="AW370" s="58"/>
      <c r="AX370" s="57"/>
      <c r="AY370" s="57"/>
      <c r="AZ370" s="58"/>
      <c r="BA370" s="69"/>
      <c r="BB370" s="58"/>
      <c r="BC370" s="65"/>
      <c r="BD370" s="58"/>
      <c r="BE370" s="62"/>
      <c r="BF370" s="74"/>
      <c r="BG370" s="75"/>
      <c r="BH370" s="75"/>
      <c r="BI370" s="75"/>
      <c r="BJ370" s="75"/>
      <c r="BK370" s="75"/>
      <c r="BL370" s="75"/>
      <c r="BM370" s="103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</row>
    <row r="371" spans="1:109" s="76" customFormat="1" ht="15" customHeight="1" x14ac:dyDescent="0.2">
      <c r="A371" s="58"/>
      <c r="B371" s="58"/>
      <c r="C371" s="58"/>
      <c r="D371" s="58"/>
      <c r="E371" s="60"/>
      <c r="F371" s="61"/>
      <c r="G371" s="59"/>
      <c r="H371" s="61"/>
      <c r="I371" s="58"/>
      <c r="J371" s="63"/>
      <c r="K371" s="58"/>
      <c r="L371" s="64"/>
      <c r="M371" s="65"/>
      <c r="N371" s="58"/>
      <c r="O371" s="63"/>
      <c r="P371" s="58"/>
      <c r="Q371" s="66"/>
      <c r="R371" s="67"/>
      <c r="S371" s="65"/>
      <c r="T371" s="58"/>
      <c r="U371" s="65"/>
      <c r="V371" s="58"/>
      <c r="W371" s="68"/>
      <c r="X371" s="63"/>
      <c r="Y371" s="63"/>
      <c r="Z371" s="63"/>
      <c r="AA371" s="63"/>
      <c r="AB371" s="64"/>
      <c r="AC371" s="64"/>
      <c r="AD371" s="63"/>
      <c r="AE371" s="63"/>
      <c r="AF371" s="63"/>
      <c r="AG371" s="63"/>
      <c r="AH371" s="58"/>
      <c r="AI371" s="68"/>
      <c r="AJ371" s="65"/>
      <c r="AK371" s="68"/>
      <c r="AL371" s="68"/>
      <c r="AM371" s="68"/>
      <c r="AN371" s="58"/>
      <c r="AO371" s="63"/>
      <c r="AP371" s="58"/>
      <c r="AQ371" s="58"/>
      <c r="AR371" s="58"/>
      <c r="AS371" s="67"/>
      <c r="AT371" s="67"/>
      <c r="AU371" s="58"/>
      <c r="AV371" s="58"/>
      <c r="AW371" s="58"/>
      <c r="AX371" s="57"/>
      <c r="AY371" s="57"/>
      <c r="AZ371" s="58"/>
      <c r="BA371" s="69"/>
      <c r="BB371" s="58"/>
      <c r="BC371" s="65"/>
      <c r="BD371" s="58"/>
      <c r="BE371" s="62"/>
      <c r="BF371" s="74"/>
      <c r="BG371" s="75"/>
      <c r="BH371" s="75"/>
      <c r="BI371" s="75"/>
      <c r="BJ371" s="75"/>
      <c r="BK371" s="75"/>
      <c r="BL371" s="75"/>
      <c r="BM371" s="103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</row>
    <row r="372" spans="1:109" s="76" customFormat="1" ht="15" customHeight="1" x14ac:dyDescent="0.2">
      <c r="A372" s="58"/>
      <c r="B372" s="58"/>
      <c r="C372" s="58"/>
      <c r="D372" s="58"/>
      <c r="E372" s="60"/>
      <c r="F372" s="61"/>
      <c r="G372" s="59"/>
      <c r="H372" s="61"/>
      <c r="I372" s="58"/>
      <c r="J372" s="63"/>
      <c r="K372" s="58"/>
      <c r="L372" s="64"/>
      <c r="M372" s="65"/>
      <c r="N372" s="58"/>
      <c r="O372" s="63"/>
      <c r="P372" s="58"/>
      <c r="Q372" s="66"/>
      <c r="R372" s="67"/>
      <c r="S372" s="65"/>
      <c r="T372" s="58"/>
      <c r="U372" s="58"/>
      <c r="V372" s="58"/>
      <c r="W372" s="68"/>
      <c r="X372" s="63"/>
      <c r="Y372" s="63"/>
      <c r="Z372" s="63"/>
      <c r="AA372" s="63"/>
      <c r="AB372" s="64"/>
      <c r="AC372" s="64"/>
      <c r="AD372" s="63"/>
      <c r="AE372" s="63"/>
      <c r="AF372" s="63"/>
      <c r="AG372" s="63"/>
      <c r="AH372" s="58"/>
      <c r="AI372" s="68"/>
      <c r="AJ372" s="65"/>
      <c r="AK372" s="68"/>
      <c r="AL372" s="68"/>
      <c r="AM372" s="68"/>
      <c r="AN372" s="58"/>
      <c r="AO372" s="63"/>
      <c r="AP372" s="58"/>
      <c r="AQ372" s="58"/>
      <c r="AR372" s="58"/>
      <c r="AS372" s="67"/>
      <c r="AT372" s="67"/>
      <c r="AU372" s="58"/>
      <c r="AV372" s="58"/>
      <c r="AW372" s="58"/>
      <c r="AX372" s="57"/>
      <c r="AY372" s="57"/>
      <c r="AZ372" s="58"/>
      <c r="BA372" s="69"/>
      <c r="BB372" s="58"/>
      <c r="BC372" s="65"/>
      <c r="BD372" s="58"/>
      <c r="BE372" s="62"/>
      <c r="BF372" s="74"/>
      <c r="BG372" s="75"/>
      <c r="BH372" s="75"/>
      <c r="BI372" s="75"/>
      <c r="BJ372" s="75"/>
      <c r="BK372" s="75"/>
      <c r="BL372" s="75"/>
      <c r="BM372" s="103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</row>
    <row r="373" spans="1:109" s="76" customFormat="1" ht="15" customHeight="1" x14ac:dyDescent="0.2">
      <c r="A373" s="58"/>
      <c r="B373" s="58"/>
      <c r="C373" s="58"/>
      <c r="D373" s="58"/>
      <c r="E373" s="60"/>
      <c r="F373" s="61"/>
      <c r="G373" s="59"/>
      <c r="H373" s="61"/>
      <c r="I373" s="58"/>
      <c r="J373" s="63"/>
      <c r="K373" s="58"/>
      <c r="L373" s="64"/>
      <c r="M373" s="65"/>
      <c r="N373" s="58"/>
      <c r="O373" s="63"/>
      <c r="P373" s="58"/>
      <c r="Q373" s="66"/>
      <c r="R373" s="67"/>
      <c r="S373" s="65"/>
      <c r="T373" s="58"/>
      <c r="U373" s="65"/>
      <c r="V373" s="58"/>
      <c r="W373" s="68"/>
      <c r="X373" s="63"/>
      <c r="Y373" s="63"/>
      <c r="Z373" s="63"/>
      <c r="AA373" s="63"/>
      <c r="AB373" s="64"/>
      <c r="AC373" s="64"/>
      <c r="AD373" s="63"/>
      <c r="AE373" s="63"/>
      <c r="AF373" s="63"/>
      <c r="AG373" s="63"/>
      <c r="AH373" s="58"/>
      <c r="AI373" s="68"/>
      <c r="AJ373" s="65"/>
      <c r="AK373" s="68"/>
      <c r="AL373" s="68"/>
      <c r="AM373" s="68"/>
      <c r="AN373" s="58"/>
      <c r="AO373" s="63"/>
      <c r="AP373" s="58"/>
      <c r="AQ373" s="58"/>
      <c r="AR373" s="58"/>
      <c r="AS373" s="67"/>
      <c r="AT373" s="67"/>
      <c r="AU373" s="58"/>
      <c r="AV373" s="58"/>
      <c r="AW373" s="58"/>
      <c r="AX373" s="57"/>
      <c r="AY373" s="57"/>
      <c r="AZ373" s="58"/>
      <c r="BA373" s="69"/>
      <c r="BB373" s="58"/>
      <c r="BC373" s="65"/>
      <c r="BD373" s="58"/>
      <c r="BE373" s="62"/>
      <c r="BF373" s="74"/>
      <c r="BG373" s="75"/>
      <c r="BH373" s="75"/>
      <c r="BI373" s="75"/>
      <c r="BJ373" s="75"/>
      <c r="BK373" s="75"/>
      <c r="BL373" s="75"/>
      <c r="BM373" s="103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</row>
    <row r="374" spans="1:109" s="76" customFormat="1" ht="15" customHeight="1" x14ac:dyDescent="0.2">
      <c r="A374" s="58"/>
      <c r="B374" s="58"/>
      <c r="C374" s="58"/>
      <c r="D374" s="58"/>
      <c r="E374" s="60"/>
      <c r="F374" s="61"/>
      <c r="G374" s="59"/>
      <c r="H374" s="61"/>
      <c r="I374" s="58"/>
      <c r="J374" s="63"/>
      <c r="K374" s="58"/>
      <c r="L374" s="64"/>
      <c r="M374" s="65"/>
      <c r="N374" s="58"/>
      <c r="O374" s="63"/>
      <c r="P374" s="58"/>
      <c r="Q374" s="66"/>
      <c r="R374" s="67"/>
      <c r="S374" s="65"/>
      <c r="T374" s="58"/>
      <c r="U374" s="58"/>
      <c r="V374" s="58"/>
      <c r="W374" s="68"/>
      <c r="X374" s="63"/>
      <c r="Y374" s="63"/>
      <c r="Z374" s="63"/>
      <c r="AA374" s="63"/>
      <c r="AB374" s="64"/>
      <c r="AC374" s="64"/>
      <c r="AD374" s="63"/>
      <c r="AE374" s="63"/>
      <c r="AF374" s="63"/>
      <c r="AG374" s="63"/>
      <c r="AH374" s="58"/>
      <c r="AI374" s="68"/>
      <c r="AJ374" s="65"/>
      <c r="AK374" s="68"/>
      <c r="AL374" s="68"/>
      <c r="AM374" s="68"/>
      <c r="AN374" s="58"/>
      <c r="AO374" s="63"/>
      <c r="AP374" s="58"/>
      <c r="AQ374" s="58"/>
      <c r="AR374" s="58"/>
      <c r="AS374" s="67"/>
      <c r="AT374" s="67"/>
      <c r="AU374" s="58"/>
      <c r="AV374" s="58"/>
      <c r="AW374" s="58"/>
      <c r="AX374" s="57"/>
      <c r="AY374" s="57"/>
      <c r="AZ374" s="58"/>
      <c r="BA374" s="69"/>
      <c r="BB374" s="58"/>
      <c r="BC374" s="65"/>
      <c r="BD374" s="58"/>
      <c r="BE374" s="62"/>
      <c r="BF374" s="74"/>
      <c r="BG374" s="75"/>
      <c r="BH374" s="75"/>
      <c r="BI374" s="75"/>
      <c r="BJ374" s="75"/>
      <c r="BK374" s="75"/>
      <c r="BL374" s="75"/>
      <c r="BM374" s="103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</row>
    <row r="375" spans="1:109" s="76" customFormat="1" ht="15" customHeight="1" x14ac:dyDescent="0.2">
      <c r="A375" s="58"/>
      <c r="B375" s="58"/>
      <c r="C375" s="58"/>
      <c r="D375" s="58"/>
      <c r="E375" s="60"/>
      <c r="F375" s="61"/>
      <c r="G375" s="59"/>
      <c r="H375" s="61"/>
      <c r="I375" s="58"/>
      <c r="J375" s="63"/>
      <c r="K375" s="58"/>
      <c r="L375" s="64"/>
      <c r="M375" s="65"/>
      <c r="N375" s="58"/>
      <c r="O375" s="63"/>
      <c r="P375" s="58"/>
      <c r="Q375" s="66"/>
      <c r="R375" s="67"/>
      <c r="S375" s="65"/>
      <c r="T375" s="58"/>
      <c r="U375" s="65"/>
      <c r="V375" s="58"/>
      <c r="W375" s="68"/>
      <c r="X375" s="63"/>
      <c r="Y375" s="63"/>
      <c r="Z375" s="63"/>
      <c r="AA375" s="63"/>
      <c r="AB375" s="64"/>
      <c r="AC375" s="64"/>
      <c r="AD375" s="63"/>
      <c r="AE375" s="63"/>
      <c r="AF375" s="63"/>
      <c r="AG375" s="63"/>
      <c r="AH375" s="58"/>
      <c r="AI375" s="68"/>
      <c r="AJ375" s="65"/>
      <c r="AK375" s="68"/>
      <c r="AL375" s="68"/>
      <c r="AM375" s="68"/>
      <c r="AN375" s="58"/>
      <c r="AO375" s="63"/>
      <c r="AP375" s="58"/>
      <c r="AQ375" s="58"/>
      <c r="AR375" s="58"/>
      <c r="AS375" s="67"/>
      <c r="AT375" s="67"/>
      <c r="AU375" s="58"/>
      <c r="AV375" s="58"/>
      <c r="AW375" s="58"/>
      <c r="AX375" s="57"/>
      <c r="AY375" s="57"/>
      <c r="AZ375" s="58"/>
      <c r="BA375" s="69"/>
      <c r="BB375" s="58"/>
      <c r="BC375" s="65"/>
      <c r="BD375" s="58"/>
      <c r="BE375" s="62"/>
      <c r="BF375" s="74"/>
      <c r="BG375" s="75"/>
      <c r="BH375" s="75"/>
      <c r="BI375" s="75"/>
      <c r="BJ375" s="75"/>
      <c r="BK375" s="75"/>
      <c r="BL375" s="75"/>
      <c r="BM375" s="103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</row>
    <row r="376" spans="1:109" x14ac:dyDescent="0.2">
      <c r="A376" s="85"/>
      <c r="B376" s="85"/>
      <c r="C376" s="85"/>
      <c r="D376" s="85"/>
      <c r="E376" s="86"/>
      <c r="F376" s="85"/>
      <c r="G376" s="87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  <c r="BB376" s="85"/>
      <c r="BC376" s="85"/>
      <c r="BD376" s="85"/>
      <c r="BE376" s="85"/>
      <c r="BF376" s="88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x14ac:dyDescent="0.2">
      <c r="A377" s="85"/>
      <c r="B377" s="85"/>
      <c r="C377" s="85"/>
      <c r="D377" s="85"/>
      <c r="E377" s="86"/>
      <c r="F377" s="85"/>
      <c r="G377" s="87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  <c r="AH377" s="85"/>
      <c r="AI377" s="85"/>
      <c r="AJ377" s="85"/>
      <c r="AK377" s="85"/>
      <c r="AL377" s="85"/>
      <c r="AM377" s="85"/>
      <c r="AN377" s="85"/>
      <c r="AO377" s="85"/>
      <c r="AP377" s="85"/>
      <c r="AQ377" s="85"/>
      <c r="AR377" s="85"/>
      <c r="AS377" s="85"/>
      <c r="AT377" s="85"/>
      <c r="AU377" s="85"/>
      <c r="AV377" s="85"/>
      <c r="AW377" s="85"/>
      <c r="AX377" s="85"/>
      <c r="AY377" s="85"/>
      <c r="AZ377" s="85"/>
      <c r="BA377" s="85"/>
      <c r="BB377" s="85"/>
      <c r="BC377" s="85"/>
      <c r="BD377" s="85"/>
      <c r="BE377" s="85"/>
      <c r="BF377" s="88"/>
      <c r="BG377" s="85"/>
      <c r="BH377" s="85"/>
      <c r="BI377" s="85"/>
      <c r="BJ377" s="85"/>
      <c r="BK377" s="85"/>
      <c r="BL377" s="85"/>
      <c r="BM377" s="85"/>
      <c r="BN377" s="85"/>
      <c r="BO377" s="85"/>
      <c r="BP377" s="85"/>
      <c r="BQ377" s="85"/>
      <c r="BR377" s="85"/>
      <c r="BS377" s="85"/>
      <c r="BT377" s="85"/>
      <c r="BU377" s="85"/>
      <c r="BV377" s="85"/>
      <c r="BW377" s="85"/>
      <c r="BX377" s="85"/>
      <c r="BY377" s="85"/>
      <c r="BZ377" s="85"/>
      <c r="CA377" s="85"/>
      <c r="CB377" s="85"/>
      <c r="CC377" s="85"/>
      <c r="CD377" s="85"/>
      <c r="CE377" s="85"/>
      <c r="CF377" s="85"/>
      <c r="CG377" s="85"/>
      <c r="CH377" s="85"/>
      <c r="CI377" s="85"/>
      <c r="CJ377" s="85"/>
      <c r="CK377" s="85"/>
      <c r="CL377" s="85"/>
      <c r="CM377" s="85"/>
      <c r="CN377" s="85"/>
      <c r="CO377" s="85"/>
      <c r="CP377" s="85"/>
      <c r="CQ377" s="85"/>
      <c r="CR377" s="85"/>
      <c r="CS377" s="85"/>
      <c r="CT377" s="85"/>
      <c r="CU377" s="85"/>
      <c r="CV377" s="85"/>
      <c r="CW377" s="85"/>
      <c r="CX377" s="85"/>
      <c r="CY377" s="85"/>
      <c r="CZ377" s="85"/>
      <c r="DA377" s="85"/>
      <c r="DB377" s="85"/>
      <c r="DC377" s="85"/>
      <c r="DD377" s="85"/>
      <c r="DE377" s="85"/>
    </row>
    <row r="378" spans="1:109" x14ac:dyDescent="0.2">
      <c r="A378" s="85"/>
      <c r="B378" s="85"/>
      <c r="C378" s="85"/>
      <c r="D378" s="85"/>
      <c r="E378" s="86"/>
      <c r="F378" s="85"/>
      <c r="G378" s="87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85"/>
      <c r="AI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AV378" s="85"/>
      <c r="AW378" s="85"/>
      <c r="AX378" s="85"/>
      <c r="AY378" s="85"/>
      <c r="AZ378" s="85"/>
      <c r="BA378" s="85"/>
      <c r="BB378" s="85"/>
      <c r="BC378" s="85"/>
      <c r="BD378" s="85"/>
      <c r="BE378" s="85"/>
      <c r="BF378" s="88"/>
      <c r="BG378" s="85"/>
      <c r="BH378" s="85"/>
      <c r="BI378" s="85"/>
      <c r="BJ378" s="85"/>
      <c r="BK378" s="85"/>
      <c r="BL378" s="85"/>
      <c r="BM378" s="85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x14ac:dyDescent="0.2">
      <c r="A379" s="85"/>
      <c r="B379" s="85"/>
      <c r="C379" s="85"/>
      <c r="D379" s="85"/>
      <c r="E379" s="86"/>
      <c r="F379" s="85"/>
      <c r="G379" s="87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85"/>
      <c r="AI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AV379" s="85"/>
      <c r="AW379" s="85"/>
      <c r="AX379" s="85"/>
      <c r="AY379" s="85"/>
      <c r="AZ379" s="85"/>
      <c r="BA379" s="85"/>
      <c r="BB379" s="85"/>
      <c r="BC379" s="85"/>
      <c r="BD379" s="85"/>
      <c r="BE379" s="85"/>
      <c r="BF379" s="88"/>
      <c r="BG379" s="85"/>
      <c r="BH379" s="85"/>
      <c r="BI379" s="85"/>
      <c r="BJ379" s="85"/>
      <c r="BK379" s="85"/>
      <c r="BL379" s="85"/>
      <c r="BM379" s="85"/>
      <c r="BN379" s="85"/>
      <c r="BO379" s="85"/>
      <c r="BP379" s="85"/>
      <c r="BQ379" s="85"/>
      <c r="BR379" s="85"/>
      <c r="BS379" s="85"/>
      <c r="BT379" s="85"/>
      <c r="BU379" s="85"/>
      <c r="BV379" s="85"/>
      <c r="BW379" s="85"/>
      <c r="BX379" s="85"/>
      <c r="BY379" s="85"/>
      <c r="BZ379" s="85"/>
      <c r="CA379" s="85"/>
      <c r="CB379" s="85"/>
      <c r="CC379" s="85"/>
      <c r="CD379" s="85"/>
      <c r="CE379" s="85"/>
      <c r="CF379" s="85"/>
      <c r="CG379" s="85"/>
      <c r="CH379" s="85"/>
      <c r="CI379" s="85"/>
      <c r="CJ379" s="85"/>
      <c r="CK379" s="85"/>
      <c r="CL379" s="85"/>
      <c r="CM379" s="85"/>
      <c r="CN379" s="85"/>
      <c r="CO379" s="85"/>
      <c r="CP379" s="85"/>
      <c r="CQ379" s="85"/>
      <c r="CR379" s="85"/>
      <c r="CS379" s="85"/>
      <c r="CT379" s="85"/>
      <c r="CU379" s="85"/>
      <c r="CV379" s="85"/>
      <c r="CW379" s="85"/>
      <c r="CX379" s="85"/>
      <c r="CY379" s="85"/>
      <c r="CZ379" s="85"/>
      <c r="DA379" s="85"/>
      <c r="DB379" s="85"/>
      <c r="DC379" s="85"/>
      <c r="DD379" s="85"/>
      <c r="DE379" s="85"/>
    </row>
    <row r="380" spans="1:109" x14ac:dyDescent="0.2">
      <c r="A380" s="85"/>
      <c r="B380" s="85"/>
      <c r="C380" s="85"/>
      <c r="D380" s="85"/>
      <c r="E380" s="86"/>
      <c r="F380" s="85"/>
      <c r="G380" s="87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  <c r="BB380" s="85"/>
      <c r="BC380" s="85"/>
      <c r="BD380" s="85"/>
      <c r="BE380" s="85"/>
      <c r="BF380" s="88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x14ac:dyDescent="0.2">
      <c r="A381" s="85"/>
      <c r="B381" s="85"/>
      <c r="C381" s="85"/>
      <c r="D381" s="85"/>
      <c r="E381" s="86"/>
      <c r="F381" s="85"/>
      <c r="G381" s="87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85"/>
      <c r="AI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AV381" s="85"/>
      <c r="AW381" s="85"/>
      <c r="AX381" s="85"/>
      <c r="AY381" s="85"/>
      <c r="AZ381" s="85"/>
      <c r="BA381" s="85"/>
      <c r="BB381" s="85"/>
      <c r="BC381" s="85"/>
      <c r="BD381" s="85"/>
      <c r="BE381" s="85"/>
      <c r="BF381" s="88"/>
      <c r="BG381" s="85"/>
      <c r="BH381" s="85"/>
      <c r="BI381" s="85"/>
      <c r="BJ381" s="85"/>
      <c r="BK381" s="85"/>
      <c r="BL381" s="85"/>
      <c r="BM381" s="85"/>
      <c r="BN381" s="85"/>
      <c r="BO381" s="85"/>
      <c r="BP381" s="85"/>
      <c r="BQ381" s="85"/>
      <c r="BR381" s="85"/>
      <c r="BS381" s="85"/>
      <c r="BT381" s="85"/>
      <c r="BU381" s="85"/>
      <c r="BV381" s="85"/>
      <c r="BW381" s="85"/>
      <c r="BX381" s="85"/>
      <c r="BY381" s="85"/>
      <c r="BZ381" s="85"/>
      <c r="CA381" s="85"/>
      <c r="CB381" s="85"/>
      <c r="CC381" s="85"/>
      <c r="CD381" s="85"/>
      <c r="CE381" s="85"/>
      <c r="CF381" s="85"/>
      <c r="CG381" s="85"/>
      <c r="CH381" s="85"/>
      <c r="CI381" s="85"/>
      <c r="CJ381" s="85"/>
      <c r="CK381" s="85"/>
      <c r="CL381" s="85"/>
      <c r="CM381" s="85"/>
      <c r="CN381" s="85"/>
      <c r="CO381" s="85"/>
      <c r="CP381" s="85"/>
      <c r="CQ381" s="85"/>
      <c r="CR381" s="85"/>
      <c r="CS381" s="85"/>
      <c r="CT381" s="85"/>
      <c r="CU381" s="85"/>
      <c r="CV381" s="85"/>
      <c r="CW381" s="85"/>
      <c r="CX381" s="85"/>
      <c r="CY381" s="85"/>
      <c r="CZ381" s="85"/>
      <c r="DA381" s="85"/>
      <c r="DB381" s="85"/>
      <c r="DC381" s="85"/>
      <c r="DD381" s="85"/>
      <c r="DE381" s="85"/>
    </row>
    <row r="382" spans="1:109" x14ac:dyDescent="0.2">
      <c r="A382" s="85"/>
      <c r="B382" s="85"/>
      <c r="C382" s="85"/>
      <c r="D382" s="85"/>
      <c r="E382" s="86"/>
      <c r="F382" s="85"/>
      <c r="G382" s="87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85"/>
      <c r="AI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AV382" s="85"/>
      <c r="AW382" s="85"/>
      <c r="AX382" s="85"/>
      <c r="AY382" s="85"/>
      <c r="AZ382" s="85"/>
      <c r="BA382" s="85"/>
      <c r="BB382" s="85"/>
      <c r="BC382" s="85"/>
      <c r="BD382" s="85"/>
      <c r="BE382" s="85"/>
      <c r="BF382" s="88"/>
      <c r="BG382" s="85"/>
      <c r="BH382" s="85"/>
      <c r="BI382" s="85"/>
      <c r="BJ382" s="85"/>
      <c r="BK382" s="85"/>
      <c r="BL382" s="85"/>
      <c r="BM382" s="85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  <c r="CM382" s="85"/>
      <c r="CN382" s="85"/>
      <c r="CO382" s="85"/>
      <c r="CP382" s="85"/>
      <c r="CQ382" s="85"/>
      <c r="CR382" s="85"/>
      <c r="CS382" s="85"/>
      <c r="CT382" s="85"/>
      <c r="CU382" s="85"/>
      <c r="CV382" s="85"/>
      <c r="CW382" s="85"/>
      <c r="CX382" s="85"/>
      <c r="CY382" s="85"/>
      <c r="CZ382" s="85"/>
      <c r="DA382" s="85"/>
      <c r="DB382" s="85"/>
      <c r="DC382" s="85"/>
      <c r="DD382" s="85"/>
      <c r="DE382" s="85"/>
    </row>
    <row r="383" spans="1:109" x14ac:dyDescent="0.2">
      <c r="A383" s="85"/>
      <c r="B383" s="85"/>
      <c r="C383" s="85"/>
      <c r="D383" s="85"/>
      <c r="E383" s="86"/>
      <c r="F383" s="85"/>
      <c r="G383" s="87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  <c r="AH383" s="85"/>
      <c r="AI383" s="85"/>
      <c r="AJ383" s="85"/>
      <c r="AK383" s="85"/>
      <c r="AL383" s="85"/>
      <c r="AM383" s="85"/>
      <c r="AN383" s="85"/>
      <c r="AO383" s="85"/>
      <c r="AP383" s="85"/>
      <c r="AQ383" s="85"/>
      <c r="AR383" s="85"/>
      <c r="AS383" s="85"/>
      <c r="AT383" s="85"/>
      <c r="AU383" s="85"/>
      <c r="AV383" s="85"/>
      <c r="AW383" s="85"/>
      <c r="AX383" s="85"/>
      <c r="AY383" s="85"/>
      <c r="AZ383" s="85"/>
      <c r="BA383" s="85"/>
      <c r="BB383" s="85"/>
      <c r="BC383" s="85"/>
      <c r="BD383" s="85"/>
      <c r="BE383" s="85"/>
      <c r="BF383" s="88"/>
      <c r="BG383" s="85"/>
      <c r="BH383" s="85"/>
      <c r="BI383" s="85"/>
      <c r="BJ383" s="85"/>
      <c r="BK383" s="85"/>
      <c r="BL383" s="85"/>
      <c r="BM383" s="85"/>
      <c r="BN383" s="85"/>
      <c r="BO383" s="85"/>
      <c r="BP383" s="85"/>
      <c r="BQ383" s="85"/>
      <c r="BR383" s="85"/>
      <c r="BS383" s="85"/>
      <c r="BT383" s="85"/>
      <c r="BU383" s="85"/>
      <c r="BV383" s="85"/>
      <c r="BW383" s="85"/>
      <c r="BX383" s="85"/>
      <c r="BY383" s="85"/>
      <c r="BZ383" s="85"/>
      <c r="CA383" s="85"/>
      <c r="CB383" s="85"/>
      <c r="CC383" s="85"/>
      <c r="CD383" s="85"/>
      <c r="CE383" s="85"/>
      <c r="CF383" s="85"/>
      <c r="CG383" s="85"/>
      <c r="CH383" s="85"/>
      <c r="CI383" s="85"/>
      <c r="CJ383" s="85"/>
      <c r="CK383" s="85"/>
      <c r="CL383" s="85"/>
      <c r="CM383" s="85"/>
      <c r="CN383" s="85"/>
      <c r="CO383" s="85"/>
      <c r="CP383" s="85"/>
      <c r="CQ383" s="85"/>
      <c r="CR383" s="85"/>
      <c r="CS383" s="85"/>
      <c r="CT383" s="85"/>
      <c r="CU383" s="85"/>
      <c r="CV383" s="85"/>
      <c r="CW383" s="85"/>
      <c r="CX383" s="85"/>
      <c r="CY383" s="85"/>
      <c r="CZ383" s="85"/>
      <c r="DA383" s="85"/>
      <c r="DB383" s="85"/>
      <c r="DC383" s="85"/>
      <c r="DD383" s="85"/>
      <c r="DE383" s="85"/>
    </row>
    <row r="384" spans="1:109" x14ac:dyDescent="0.2">
      <c r="A384" s="85"/>
      <c r="B384" s="85"/>
      <c r="C384" s="85"/>
      <c r="D384" s="85"/>
      <c r="E384" s="86"/>
      <c r="F384" s="85"/>
      <c r="G384" s="87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  <c r="BB384" s="85"/>
      <c r="BC384" s="85"/>
      <c r="BD384" s="85"/>
      <c r="BE384" s="85"/>
      <c r="BF384" s="88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x14ac:dyDescent="0.2">
      <c r="A385" s="85"/>
      <c r="B385" s="85"/>
      <c r="C385" s="85"/>
      <c r="D385" s="85"/>
      <c r="E385" s="86"/>
      <c r="F385" s="85"/>
      <c r="G385" s="87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85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  <c r="AX385" s="85"/>
      <c r="AY385" s="85"/>
      <c r="AZ385" s="85"/>
      <c r="BA385" s="85"/>
      <c r="BB385" s="85"/>
      <c r="BC385" s="85"/>
      <c r="BD385" s="85"/>
      <c r="BE385" s="85"/>
      <c r="BF385" s="88"/>
      <c r="BG385" s="85"/>
      <c r="BH385" s="85"/>
      <c r="BI385" s="85"/>
      <c r="BJ385" s="85"/>
      <c r="BK385" s="85"/>
      <c r="BL385" s="85"/>
      <c r="BM385" s="85"/>
      <c r="BN385" s="85"/>
      <c r="BO385" s="85"/>
      <c r="BP385" s="85"/>
      <c r="BQ385" s="85"/>
      <c r="BR385" s="85"/>
      <c r="BS385" s="85"/>
      <c r="BT385" s="85"/>
      <c r="BU385" s="85"/>
      <c r="BV385" s="85"/>
      <c r="BW385" s="85"/>
      <c r="BX385" s="85"/>
      <c r="BY385" s="85"/>
      <c r="BZ385" s="85"/>
      <c r="CA385" s="85"/>
      <c r="CB385" s="85"/>
      <c r="CC385" s="85"/>
      <c r="CD385" s="85"/>
      <c r="CE385" s="85"/>
      <c r="CF385" s="85"/>
      <c r="CG385" s="85"/>
      <c r="CH385" s="85"/>
      <c r="CI385" s="85"/>
      <c r="CJ385" s="85"/>
      <c r="CK385" s="85"/>
      <c r="CL385" s="85"/>
      <c r="CM385" s="85"/>
      <c r="CN385" s="85"/>
      <c r="CO385" s="85"/>
      <c r="CP385" s="85"/>
      <c r="CQ385" s="85"/>
      <c r="CR385" s="85"/>
      <c r="CS385" s="85"/>
      <c r="CT385" s="85"/>
      <c r="CU385" s="85"/>
      <c r="CV385" s="85"/>
      <c r="CW385" s="85"/>
      <c r="CX385" s="85"/>
      <c r="CY385" s="85"/>
      <c r="CZ385" s="85"/>
      <c r="DA385" s="85"/>
      <c r="DB385" s="85"/>
      <c r="DC385" s="85"/>
      <c r="DD385" s="85"/>
      <c r="DE385" s="85"/>
    </row>
    <row r="386" spans="1:109" x14ac:dyDescent="0.2">
      <c r="A386" s="85"/>
      <c r="B386" s="85"/>
      <c r="C386" s="85"/>
      <c r="D386" s="85"/>
      <c r="E386" s="86"/>
      <c r="F386" s="85"/>
      <c r="G386" s="87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85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  <c r="AX386" s="85"/>
      <c r="AY386" s="85"/>
      <c r="AZ386" s="85"/>
      <c r="BA386" s="85"/>
      <c r="BB386" s="85"/>
      <c r="BC386" s="85"/>
      <c r="BD386" s="85"/>
      <c r="BE386" s="85"/>
      <c r="BF386" s="88"/>
      <c r="BG386" s="85"/>
      <c r="BH386" s="85"/>
      <c r="BI386" s="85"/>
      <c r="BJ386" s="85"/>
      <c r="BK386" s="85"/>
      <c r="BL386" s="85"/>
      <c r="BM386" s="85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x14ac:dyDescent="0.2">
      <c r="A387" s="85"/>
      <c r="B387" s="85"/>
      <c r="C387" s="85"/>
      <c r="D387" s="85"/>
      <c r="E387" s="86"/>
      <c r="F387" s="85"/>
      <c r="G387" s="87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85"/>
      <c r="AI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AV387" s="85"/>
      <c r="AW387" s="85"/>
      <c r="AX387" s="85"/>
      <c r="AY387" s="85"/>
      <c r="AZ387" s="85"/>
      <c r="BA387" s="85"/>
      <c r="BB387" s="85"/>
      <c r="BC387" s="85"/>
      <c r="BD387" s="85"/>
      <c r="BE387" s="85"/>
      <c r="BF387" s="88"/>
      <c r="BG387" s="85"/>
      <c r="BH387" s="85"/>
      <c r="BI387" s="85"/>
      <c r="BJ387" s="85"/>
      <c r="BK387" s="85"/>
      <c r="BL387" s="85"/>
      <c r="BM387" s="85"/>
      <c r="BN387" s="85"/>
      <c r="BO387" s="85"/>
      <c r="BP387" s="85"/>
      <c r="BQ387" s="85"/>
      <c r="BR387" s="85"/>
      <c r="BS387" s="85"/>
      <c r="BT387" s="85"/>
      <c r="BU387" s="85"/>
      <c r="BV387" s="85"/>
      <c r="BW387" s="85"/>
      <c r="BX387" s="85"/>
      <c r="BY387" s="85"/>
      <c r="BZ387" s="85"/>
      <c r="CA387" s="85"/>
      <c r="CB387" s="85"/>
      <c r="CC387" s="85"/>
      <c r="CD387" s="85"/>
      <c r="CE387" s="85"/>
      <c r="CF387" s="85"/>
      <c r="CG387" s="85"/>
      <c r="CH387" s="85"/>
      <c r="CI387" s="85"/>
      <c r="CJ387" s="85"/>
      <c r="CK387" s="85"/>
      <c r="CL387" s="85"/>
      <c r="CM387" s="85"/>
      <c r="CN387" s="85"/>
      <c r="CO387" s="85"/>
      <c r="CP387" s="85"/>
      <c r="CQ387" s="85"/>
      <c r="CR387" s="85"/>
      <c r="CS387" s="85"/>
      <c r="CT387" s="85"/>
      <c r="CU387" s="85"/>
      <c r="CV387" s="85"/>
      <c r="CW387" s="85"/>
      <c r="CX387" s="85"/>
      <c r="CY387" s="85"/>
      <c r="CZ387" s="85"/>
      <c r="DA387" s="85"/>
      <c r="DB387" s="85"/>
      <c r="DC387" s="85"/>
      <c r="DD387" s="85"/>
      <c r="DE387" s="85"/>
    </row>
    <row r="388" spans="1:109" x14ac:dyDescent="0.2">
      <c r="A388" s="85"/>
      <c r="B388" s="85"/>
      <c r="C388" s="85"/>
      <c r="D388" s="85"/>
      <c r="E388" s="86"/>
      <c r="F388" s="85"/>
      <c r="G388" s="87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  <c r="AY388" s="85"/>
      <c r="AZ388" s="85"/>
      <c r="BA388" s="85"/>
      <c r="BB388" s="85"/>
      <c r="BC388" s="85"/>
      <c r="BD388" s="85"/>
      <c r="BE388" s="85"/>
      <c r="BF388" s="88"/>
      <c r="BG388" s="85"/>
      <c r="BH388" s="85"/>
      <c r="BI388" s="85"/>
      <c r="BJ388" s="85"/>
      <c r="BK388" s="85"/>
      <c r="BL388" s="85"/>
      <c r="BM388" s="85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x14ac:dyDescent="0.2">
      <c r="A389" s="85"/>
      <c r="B389" s="85"/>
      <c r="C389" s="85"/>
      <c r="D389" s="85"/>
      <c r="E389" s="86"/>
      <c r="F389" s="85"/>
      <c r="G389" s="87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  <c r="AH389" s="85"/>
      <c r="AI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AV389" s="85"/>
      <c r="AW389" s="85"/>
      <c r="AX389" s="85"/>
      <c r="AY389" s="85"/>
      <c r="AZ389" s="85"/>
      <c r="BA389" s="85"/>
      <c r="BB389" s="85"/>
      <c r="BC389" s="85"/>
      <c r="BD389" s="85"/>
      <c r="BE389" s="85"/>
      <c r="BF389" s="88"/>
      <c r="BG389" s="85"/>
      <c r="BH389" s="85"/>
      <c r="BI389" s="85"/>
      <c r="BJ389" s="85"/>
      <c r="BK389" s="85"/>
      <c r="BL389" s="85"/>
      <c r="BM389" s="85"/>
      <c r="BN389" s="85"/>
      <c r="BO389" s="85"/>
      <c r="BP389" s="85"/>
      <c r="BQ389" s="85"/>
      <c r="BR389" s="85"/>
      <c r="BS389" s="85"/>
      <c r="BT389" s="85"/>
      <c r="BU389" s="85"/>
      <c r="BV389" s="85"/>
      <c r="BW389" s="85"/>
      <c r="BX389" s="85"/>
      <c r="BY389" s="85"/>
      <c r="BZ389" s="85"/>
      <c r="CA389" s="85"/>
      <c r="CB389" s="85"/>
      <c r="CC389" s="85"/>
      <c r="CD389" s="85"/>
      <c r="CE389" s="85"/>
      <c r="CF389" s="85"/>
      <c r="CG389" s="85"/>
      <c r="CH389" s="85"/>
      <c r="CI389" s="85"/>
      <c r="CJ389" s="85"/>
      <c r="CK389" s="85"/>
      <c r="CL389" s="85"/>
      <c r="CM389" s="85"/>
      <c r="CN389" s="85"/>
      <c r="CO389" s="85"/>
      <c r="CP389" s="85"/>
      <c r="CQ389" s="85"/>
      <c r="CR389" s="85"/>
      <c r="CS389" s="85"/>
      <c r="CT389" s="85"/>
      <c r="CU389" s="85"/>
      <c r="CV389" s="85"/>
      <c r="CW389" s="85"/>
      <c r="CX389" s="85"/>
      <c r="CY389" s="85"/>
      <c r="CZ389" s="85"/>
      <c r="DA389" s="85"/>
      <c r="DB389" s="85"/>
      <c r="DC389" s="85"/>
      <c r="DD389" s="85"/>
      <c r="DE389" s="85"/>
    </row>
    <row r="390" spans="1:109" x14ac:dyDescent="0.2">
      <c r="A390" s="85"/>
      <c r="B390" s="85"/>
      <c r="C390" s="85"/>
      <c r="D390" s="85"/>
      <c r="E390" s="86"/>
      <c r="F390" s="85"/>
      <c r="G390" s="87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  <c r="AH390" s="85"/>
      <c r="AI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AV390" s="85"/>
      <c r="AW390" s="85"/>
      <c r="AX390" s="85"/>
      <c r="AY390" s="85"/>
      <c r="AZ390" s="85"/>
      <c r="BA390" s="85"/>
      <c r="BB390" s="85"/>
      <c r="BC390" s="85"/>
      <c r="BD390" s="85"/>
      <c r="BE390" s="85"/>
      <c r="BF390" s="88"/>
      <c r="BG390" s="85"/>
      <c r="BH390" s="85"/>
      <c r="BI390" s="85"/>
      <c r="BJ390" s="85"/>
      <c r="BK390" s="85"/>
      <c r="BL390" s="85"/>
      <c r="BM390" s="85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x14ac:dyDescent="0.2">
      <c r="A391" s="85"/>
      <c r="B391" s="85"/>
      <c r="C391" s="85"/>
      <c r="D391" s="85"/>
      <c r="E391" s="86"/>
      <c r="F391" s="85"/>
      <c r="G391" s="87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85"/>
      <c r="AI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AV391" s="85"/>
      <c r="AW391" s="85"/>
      <c r="AX391" s="85"/>
      <c r="AY391" s="85"/>
      <c r="AZ391" s="85"/>
      <c r="BA391" s="85"/>
      <c r="BB391" s="85"/>
      <c r="BC391" s="85"/>
      <c r="BD391" s="85"/>
      <c r="BE391" s="85"/>
      <c r="BF391" s="88"/>
      <c r="BG391" s="85"/>
      <c r="BH391" s="85"/>
      <c r="BI391" s="85"/>
      <c r="BJ391" s="85"/>
      <c r="BK391" s="85"/>
      <c r="BL391" s="85"/>
      <c r="BM391" s="85"/>
      <c r="BN391" s="85"/>
      <c r="BO391" s="85"/>
      <c r="BP391" s="85"/>
      <c r="BQ391" s="85"/>
      <c r="BR391" s="85"/>
      <c r="BS391" s="85"/>
      <c r="BT391" s="85"/>
      <c r="BU391" s="85"/>
      <c r="BV391" s="85"/>
      <c r="BW391" s="85"/>
      <c r="BX391" s="85"/>
      <c r="BY391" s="85"/>
      <c r="BZ391" s="85"/>
      <c r="CA391" s="85"/>
      <c r="CB391" s="85"/>
      <c r="CC391" s="85"/>
      <c r="CD391" s="85"/>
      <c r="CE391" s="85"/>
      <c r="CF391" s="85"/>
      <c r="CG391" s="85"/>
      <c r="CH391" s="85"/>
      <c r="CI391" s="85"/>
      <c r="CJ391" s="85"/>
      <c r="CK391" s="85"/>
      <c r="CL391" s="85"/>
      <c r="CM391" s="85"/>
      <c r="CN391" s="85"/>
      <c r="CO391" s="85"/>
      <c r="CP391" s="85"/>
      <c r="CQ391" s="85"/>
      <c r="CR391" s="85"/>
      <c r="CS391" s="85"/>
      <c r="CT391" s="85"/>
      <c r="CU391" s="85"/>
      <c r="CV391" s="85"/>
      <c r="CW391" s="85"/>
      <c r="CX391" s="85"/>
      <c r="CY391" s="85"/>
      <c r="CZ391" s="85"/>
      <c r="DA391" s="85"/>
      <c r="DB391" s="85"/>
      <c r="DC391" s="85"/>
      <c r="DD391" s="85"/>
      <c r="DE391" s="85"/>
    </row>
    <row r="392" spans="1:109" x14ac:dyDescent="0.2">
      <c r="A392" s="85"/>
      <c r="B392" s="85"/>
      <c r="C392" s="85"/>
      <c r="D392" s="85"/>
      <c r="E392" s="86"/>
      <c r="F392" s="85"/>
      <c r="G392" s="87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85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  <c r="AX392" s="85"/>
      <c r="AY392" s="85"/>
      <c r="AZ392" s="85"/>
      <c r="BA392" s="85"/>
      <c r="BB392" s="85"/>
      <c r="BC392" s="85"/>
      <c r="BD392" s="85"/>
      <c r="BE392" s="85"/>
      <c r="BF392" s="88"/>
      <c r="BG392" s="85"/>
      <c r="BH392" s="85"/>
      <c r="BI392" s="85"/>
      <c r="BJ392" s="85"/>
      <c r="BK392" s="85"/>
      <c r="BL392" s="85"/>
      <c r="BM392" s="85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x14ac:dyDescent="0.2">
      <c r="A393" s="85"/>
      <c r="B393" s="85"/>
      <c r="C393" s="85"/>
      <c r="D393" s="85"/>
      <c r="E393" s="86"/>
      <c r="F393" s="85"/>
      <c r="G393" s="87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85"/>
      <c r="AI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AV393" s="85"/>
      <c r="AW393" s="85"/>
      <c r="AX393" s="85"/>
      <c r="AY393" s="85"/>
      <c r="AZ393" s="85"/>
      <c r="BA393" s="85"/>
      <c r="BB393" s="85"/>
      <c r="BC393" s="85"/>
      <c r="BD393" s="85"/>
      <c r="BE393" s="85"/>
      <c r="BF393" s="88"/>
      <c r="BG393" s="85"/>
      <c r="BH393" s="85"/>
      <c r="BI393" s="85"/>
      <c r="BJ393" s="85"/>
      <c r="BK393" s="85"/>
      <c r="BL393" s="85"/>
      <c r="BM393" s="85"/>
      <c r="BN393" s="85"/>
      <c r="BO393" s="85"/>
      <c r="BP393" s="85"/>
      <c r="BQ393" s="85"/>
      <c r="BR393" s="85"/>
      <c r="BS393" s="85"/>
      <c r="BT393" s="85"/>
      <c r="BU393" s="85"/>
      <c r="BV393" s="85"/>
      <c r="BW393" s="85"/>
      <c r="BX393" s="85"/>
      <c r="BY393" s="85"/>
      <c r="BZ393" s="85"/>
      <c r="CA393" s="85"/>
      <c r="CB393" s="85"/>
      <c r="CC393" s="85"/>
      <c r="CD393" s="85"/>
      <c r="CE393" s="85"/>
      <c r="CF393" s="85"/>
      <c r="CG393" s="85"/>
      <c r="CH393" s="85"/>
      <c r="CI393" s="85"/>
      <c r="CJ393" s="85"/>
      <c r="CK393" s="85"/>
      <c r="CL393" s="85"/>
      <c r="CM393" s="85"/>
      <c r="CN393" s="85"/>
      <c r="CO393" s="85"/>
      <c r="CP393" s="85"/>
      <c r="CQ393" s="85"/>
      <c r="CR393" s="85"/>
      <c r="CS393" s="85"/>
      <c r="CT393" s="85"/>
      <c r="CU393" s="85"/>
      <c r="CV393" s="85"/>
      <c r="CW393" s="85"/>
      <c r="CX393" s="85"/>
      <c r="CY393" s="85"/>
      <c r="CZ393" s="85"/>
      <c r="DA393" s="85"/>
      <c r="DB393" s="85"/>
      <c r="DC393" s="85"/>
      <c r="DD393" s="85"/>
      <c r="DE393" s="85"/>
    </row>
    <row r="394" spans="1:109" x14ac:dyDescent="0.2">
      <c r="A394" s="85"/>
      <c r="B394" s="85"/>
      <c r="C394" s="85"/>
      <c r="D394" s="85"/>
      <c r="E394" s="86"/>
      <c r="F394" s="85"/>
      <c r="G394" s="87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  <c r="BB394" s="85"/>
      <c r="BC394" s="85"/>
      <c r="BD394" s="85"/>
      <c r="BE394" s="85"/>
      <c r="BF394" s="88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x14ac:dyDescent="0.2">
      <c r="A395" s="85"/>
      <c r="B395" s="85"/>
      <c r="C395" s="85"/>
      <c r="D395" s="85"/>
      <c r="E395" s="86"/>
      <c r="F395" s="85"/>
      <c r="G395" s="87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  <c r="AH395" s="85"/>
      <c r="AI395" s="85"/>
      <c r="AJ395" s="85"/>
      <c r="AK395" s="85"/>
      <c r="AL395" s="85"/>
      <c r="AM395" s="85"/>
      <c r="AN395" s="85"/>
      <c r="AO395" s="85"/>
      <c r="AP395" s="85"/>
      <c r="AQ395" s="85"/>
      <c r="AR395" s="85"/>
      <c r="AS395" s="85"/>
      <c r="AT395" s="85"/>
      <c r="AU395" s="85"/>
      <c r="AV395" s="85"/>
      <c r="AW395" s="85"/>
      <c r="AX395" s="85"/>
      <c r="AY395" s="85"/>
      <c r="AZ395" s="85"/>
      <c r="BA395" s="85"/>
      <c r="BB395" s="85"/>
      <c r="BC395" s="85"/>
      <c r="BD395" s="85"/>
      <c r="BE395" s="85"/>
      <c r="BF395" s="88"/>
      <c r="BG395" s="85"/>
      <c r="BH395" s="85"/>
      <c r="BI395" s="85"/>
      <c r="BJ395" s="85"/>
      <c r="BK395" s="85"/>
      <c r="BL395" s="85"/>
      <c r="BM395" s="85"/>
      <c r="BN395" s="85"/>
      <c r="BO395" s="85"/>
      <c r="BP395" s="85"/>
      <c r="BQ395" s="85"/>
      <c r="BR395" s="85"/>
      <c r="BS395" s="85"/>
      <c r="BT395" s="85"/>
      <c r="BU395" s="85"/>
      <c r="BV395" s="85"/>
      <c r="BW395" s="85"/>
      <c r="BX395" s="85"/>
      <c r="BY395" s="85"/>
      <c r="BZ395" s="85"/>
      <c r="CA395" s="85"/>
      <c r="CB395" s="85"/>
      <c r="CC395" s="85"/>
      <c r="CD395" s="85"/>
      <c r="CE395" s="85"/>
      <c r="CF395" s="85"/>
      <c r="CG395" s="85"/>
      <c r="CH395" s="85"/>
      <c r="CI395" s="85"/>
      <c r="CJ395" s="85"/>
      <c r="CK395" s="85"/>
      <c r="CL395" s="85"/>
      <c r="CM395" s="85"/>
      <c r="CN395" s="85"/>
      <c r="CO395" s="85"/>
      <c r="CP395" s="85"/>
      <c r="CQ395" s="85"/>
      <c r="CR395" s="85"/>
      <c r="CS395" s="85"/>
      <c r="CT395" s="85"/>
      <c r="CU395" s="85"/>
      <c r="CV395" s="85"/>
      <c r="CW395" s="85"/>
      <c r="CX395" s="85"/>
      <c r="CY395" s="85"/>
      <c r="CZ395" s="85"/>
      <c r="DA395" s="85"/>
      <c r="DB395" s="85"/>
      <c r="DC395" s="85"/>
      <c r="DD395" s="85"/>
      <c r="DE395" s="85"/>
    </row>
    <row r="396" spans="1:109" x14ac:dyDescent="0.2">
      <c r="A396" s="85"/>
      <c r="B396" s="85"/>
      <c r="C396" s="85"/>
      <c r="D396" s="85"/>
      <c r="E396" s="86"/>
      <c r="F396" s="85"/>
      <c r="G396" s="87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  <c r="BB396" s="85"/>
      <c r="BC396" s="85"/>
      <c r="BD396" s="85"/>
      <c r="BE396" s="85"/>
      <c r="BF396" s="88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  <c r="CM396" s="85"/>
      <c r="CN396" s="85"/>
      <c r="CO396" s="85"/>
      <c r="CP396" s="85"/>
      <c r="CQ396" s="85"/>
      <c r="CR396" s="85"/>
      <c r="CS396" s="85"/>
      <c r="CT396" s="85"/>
      <c r="CU396" s="85"/>
      <c r="CV396" s="85"/>
      <c r="CW396" s="85"/>
      <c r="CX396" s="85"/>
      <c r="CY396" s="85"/>
      <c r="CZ396" s="85"/>
      <c r="DA396" s="85"/>
      <c r="DB396" s="85"/>
      <c r="DC396" s="85"/>
      <c r="DD396" s="85"/>
      <c r="DE396" s="85"/>
    </row>
    <row r="397" spans="1:109" x14ac:dyDescent="0.2">
      <c r="A397" s="85"/>
      <c r="B397" s="85"/>
      <c r="C397" s="85"/>
      <c r="D397" s="85"/>
      <c r="E397" s="86"/>
      <c r="F397" s="85"/>
      <c r="G397" s="87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85"/>
      <c r="AI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AV397" s="85"/>
      <c r="AW397" s="85"/>
      <c r="AX397" s="85"/>
      <c r="AY397" s="85"/>
      <c r="AZ397" s="85"/>
      <c r="BA397" s="85"/>
      <c r="BB397" s="85"/>
      <c r="BC397" s="85"/>
      <c r="BD397" s="85"/>
      <c r="BE397" s="85"/>
      <c r="BF397" s="88"/>
      <c r="BG397" s="85"/>
      <c r="BH397" s="85"/>
      <c r="BI397" s="85"/>
      <c r="BJ397" s="85"/>
      <c r="BK397" s="85"/>
      <c r="BL397" s="85"/>
      <c r="BM397" s="85"/>
      <c r="BN397" s="85"/>
      <c r="BO397" s="85"/>
      <c r="BP397" s="85"/>
      <c r="BQ397" s="85"/>
      <c r="BR397" s="85"/>
      <c r="BS397" s="85"/>
      <c r="BT397" s="85"/>
      <c r="BU397" s="85"/>
      <c r="BV397" s="85"/>
      <c r="BW397" s="85"/>
      <c r="BX397" s="85"/>
      <c r="BY397" s="85"/>
      <c r="BZ397" s="85"/>
      <c r="CA397" s="85"/>
      <c r="CB397" s="85"/>
      <c r="CC397" s="85"/>
      <c r="CD397" s="85"/>
      <c r="CE397" s="85"/>
      <c r="CF397" s="85"/>
      <c r="CG397" s="85"/>
      <c r="CH397" s="85"/>
      <c r="CI397" s="85"/>
      <c r="CJ397" s="85"/>
      <c r="CK397" s="85"/>
      <c r="CL397" s="85"/>
      <c r="CM397" s="85"/>
      <c r="CN397" s="85"/>
      <c r="CO397" s="85"/>
      <c r="CP397" s="85"/>
      <c r="CQ397" s="85"/>
      <c r="CR397" s="85"/>
      <c r="CS397" s="85"/>
      <c r="CT397" s="85"/>
      <c r="CU397" s="85"/>
      <c r="CV397" s="85"/>
      <c r="CW397" s="85"/>
      <c r="CX397" s="85"/>
      <c r="CY397" s="85"/>
      <c r="CZ397" s="85"/>
      <c r="DA397" s="85"/>
      <c r="DB397" s="85"/>
      <c r="DC397" s="85"/>
      <c r="DD397" s="85"/>
      <c r="DE397" s="85"/>
    </row>
    <row r="398" spans="1:109" x14ac:dyDescent="0.2">
      <c r="A398" s="85"/>
      <c r="B398" s="85"/>
      <c r="C398" s="85"/>
      <c r="D398" s="85"/>
      <c r="E398" s="86"/>
      <c r="F398" s="85"/>
      <c r="G398" s="87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85"/>
      <c r="AI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AV398" s="85"/>
      <c r="AW398" s="85"/>
      <c r="AX398" s="85"/>
      <c r="AY398" s="85"/>
      <c r="AZ398" s="85"/>
      <c r="BA398" s="85"/>
      <c r="BB398" s="85"/>
      <c r="BC398" s="85"/>
      <c r="BD398" s="85"/>
      <c r="BE398" s="85"/>
      <c r="BF398" s="88"/>
      <c r="BG398" s="85"/>
      <c r="BH398" s="85"/>
      <c r="BI398" s="85"/>
      <c r="BJ398" s="85"/>
      <c r="BK398" s="85"/>
      <c r="BL398" s="85"/>
      <c r="BM398" s="85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x14ac:dyDescent="0.2">
      <c r="A399" s="85"/>
      <c r="B399" s="85"/>
      <c r="C399" s="85"/>
      <c r="D399" s="85"/>
      <c r="E399" s="86"/>
      <c r="F399" s="85"/>
      <c r="G399" s="87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  <c r="AH399" s="85"/>
      <c r="AI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AV399" s="85"/>
      <c r="AW399" s="85"/>
      <c r="AX399" s="85"/>
      <c r="AY399" s="85"/>
      <c r="AZ399" s="85"/>
      <c r="BA399" s="85"/>
      <c r="BB399" s="85"/>
      <c r="BC399" s="85"/>
      <c r="BD399" s="85"/>
      <c r="BE399" s="85"/>
      <c r="BF399" s="88"/>
      <c r="BG399" s="85"/>
      <c r="BH399" s="85"/>
      <c r="BI399" s="85"/>
      <c r="BJ399" s="85"/>
      <c r="BK399" s="85"/>
      <c r="BL399" s="85"/>
      <c r="BM399" s="85"/>
      <c r="BN399" s="85"/>
      <c r="BO399" s="85"/>
      <c r="BP399" s="85"/>
      <c r="BQ399" s="85"/>
      <c r="BR399" s="85"/>
      <c r="BS399" s="85"/>
      <c r="BT399" s="85"/>
      <c r="BU399" s="85"/>
      <c r="BV399" s="85"/>
      <c r="BW399" s="85"/>
      <c r="BX399" s="85"/>
      <c r="BY399" s="85"/>
      <c r="BZ399" s="85"/>
      <c r="CA399" s="85"/>
      <c r="CB399" s="85"/>
      <c r="CC399" s="85"/>
      <c r="CD399" s="85"/>
      <c r="CE399" s="85"/>
      <c r="CF399" s="85"/>
      <c r="CG399" s="85"/>
      <c r="CH399" s="85"/>
      <c r="CI399" s="85"/>
      <c r="CJ399" s="85"/>
      <c r="CK399" s="85"/>
      <c r="CL399" s="85"/>
      <c r="CM399" s="85"/>
      <c r="CN399" s="85"/>
      <c r="CO399" s="85"/>
      <c r="CP399" s="85"/>
      <c r="CQ399" s="85"/>
      <c r="CR399" s="85"/>
      <c r="CS399" s="85"/>
      <c r="CT399" s="85"/>
      <c r="CU399" s="85"/>
      <c r="CV399" s="85"/>
      <c r="CW399" s="85"/>
      <c r="CX399" s="85"/>
      <c r="CY399" s="85"/>
      <c r="CZ399" s="85"/>
      <c r="DA399" s="85"/>
      <c r="DB399" s="85"/>
      <c r="DC399" s="85"/>
      <c r="DD399" s="85"/>
      <c r="DE399" s="85"/>
    </row>
    <row r="400" spans="1:109" x14ac:dyDescent="0.2">
      <c r="A400" s="85"/>
      <c r="B400" s="85"/>
      <c r="C400" s="85"/>
      <c r="D400" s="85"/>
      <c r="E400" s="86"/>
      <c r="F400" s="85"/>
      <c r="G400" s="87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8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x14ac:dyDescent="0.2">
      <c r="A401" s="85"/>
      <c r="B401" s="85"/>
      <c r="C401" s="85"/>
      <c r="D401" s="85"/>
      <c r="E401" s="86"/>
      <c r="F401" s="85"/>
      <c r="G401" s="87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85"/>
      <c r="AI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AV401" s="85"/>
      <c r="AW401" s="85"/>
      <c r="AX401" s="85"/>
      <c r="AY401" s="85"/>
      <c r="AZ401" s="85"/>
      <c r="BA401" s="85"/>
      <c r="BB401" s="85"/>
      <c r="BC401" s="85"/>
      <c r="BD401" s="85"/>
      <c r="BE401" s="85"/>
      <c r="BF401" s="88"/>
      <c r="BG401" s="85"/>
      <c r="BH401" s="85"/>
      <c r="BI401" s="85"/>
      <c r="BJ401" s="85"/>
      <c r="BK401" s="85"/>
      <c r="BL401" s="85"/>
      <c r="BM401" s="85"/>
      <c r="BN401" s="85"/>
      <c r="BO401" s="85"/>
      <c r="BP401" s="85"/>
      <c r="BQ401" s="85"/>
      <c r="BR401" s="85"/>
      <c r="BS401" s="85"/>
      <c r="BT401" s="85"/>
      <c r="BU401" s="85"/>
      <c r="BV401" s="85"/>
      <c r="BW401" s="85"/>
      <c r="BX401" s="85"/>
      <c r="BY401" s="85"/>
      <c r="BZ401" s="85"/>
      <c r="CA401" s="85"/>
      <c r="CB401" s="85"/>
      <c r="CC401" s="85"/>
      <c r="CD401" s="85"/>
      <c r="CE401" s="85"/>
      <c r="CF401" s="85"/>
      <c r="CG401" s="85"/>
      <c r="CH401" s="85"/>
      <c r="CI401" s="85"/>
      <c r="CJ401" s="85"/>
      <c r="CK401" s="85"/>
      <c r="CL401" s="85"/>
      <c r="CM401" s="85"/>
      <c r="CN401" s="85"/>
      <c r="CO401" s="85"/>
      <c r="CP401" s="85"/>
      <c r="CQ401" s="85"/>
      <c r="CR401" s="85"/>
      <c r="CS401" s="85"/>
      <c r="CT401" s="85"/>
      <c r="CU401" s="85"/>
      <c r="CV401" s="85"/>
      <c r="CW401" s="85"/>
      <c r="CX401" s="85"/>
      <c r="CY401" s="85"/>
      <c r="CZ401" s="85"/>
      <c r="DA401" s="85"/>
      <c r="DB401" s="85"/>
      <c r="DC401" s="85"/>
      <c r="DD401" s="85"/>
      <c r="DE401" s="85"/>
    </row>
    <row r="402" spans="1:109" x14ac:dyDescent="0.2">
      <c r="A402" s="85"/>
      <c r="B402" s="85"/>
      <c r="C402" s="85"/>
      <c r="D402" s="85"/>
      <c r="E402" s="86"/>
      <c r="F402" s="85"/>
      <c r="G402" s="87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85"/>
      <c r="AI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AV402" s="85"/>
      <c r="AW402" s="85"/>
      <c r="AX402" s="85"/>
      <c r="AY402" s="85"/>
      <c r="AZ402" s="85"/>
      <c r="BA402" s="85"/>
      <c r="BB402" s="85"/>
      <c r="BC402" s="85"/>
      <c r="BD402" s="85"/>
      <c r="BE402" s="85"/>
      <c r="BF402" s="88"/>
      <c r="BG402" s="85"/>
      <c r="BH402" s="85"/>
      <c r="BI402" s="85"/>
      <c r="BJ402" s="85"/>
      <c r="BK402" s="85"/>
      <c r="BL402" s="85"/>
      <c r="BM402" s="85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x14ac:dyDescent="0.2">
      <c r="A403" s="85"/>
      <c r="B403" s="85"/>
      <c r="C403" s="85"/>
      <c r="D403" s="85"/>
      <c r="E403" s="86"/>
      <c r="F403" s="85"/>
      <c r="G403" s="87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85"/>
      <c r="AI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AV403" s="85"/>
      <c r="AW403" s="85"/>
      <c r="AX403" s="85"/>
      <c r="AY403" s="85"/>
      <c r="AZ403" s="85"/>
      <c r="BA403" s="85"/>
      <c r="BB403" s="85"/>
      <c r="BC403" s="85"/>
      <c r="BD403" s="85"/>
      <c r="BE403" s="85"/>
      <c r="BF403" s="88"/>
      <c r="BG403" s="85"/>
      <c r="BH403" s="85"/>
      <c r="BI403" s="85"/>
      <c r="BJ403" s="85"/>
      <c r="BK403" s="85"/>
      <c r="BL403" s="85"/>
      <c r="BM403" s="85"/>
      <c r="BN403" s="85"/>
      <c r="BO403" s="85"/>
      <c r="BP403" s="85"/>
      <c r="BQ403" s="85"/>
      <c r="BR403" s="85"/>
      <c r="BS403" s="85"/>
      <c r="BT403" s="85"/>
      <c r="BU403" s="85"/>
      <c r="BV403" s="85"/>
      <c r="BW403" s="85"/>
      <c r="BX403" s="85"/>
      <c r="BY403" s="85"/>
      <c r="BZ403" s="85"/>
      <c r="CA403" s="85"/>
      <c r="CB403" s="85"/>
      <c r="CC403" s="85"/>
      <c r="CD403" s="85"/>
      <c r="CE403" s="85"/>
      <c r="CF403" s="85"/>
      <c r="CG403" s="85"/>
      <c r="CH403" s="85"/>
      <c r="CI403" s="85"/>
      <c r="CJ403" s="85"/>
      <c r="CK403" s="85"/>
      <c r="CL403" s="85"/>
      <c r="CM403" s="85"/>
      <c r="CN403" s="85"/>
      <c r="CO403" s="85"/>
      <c r="CP403" s="85"/>
      <c r="CQ403" s="85"/>
      <c r="CR403" s="85"/>
      <c r="CS403" s="85"/>
      <c r="CT403" s="85"/>
      <c r="CU403" s="85"/>
      <c r="CV403" s="85"/>
      <c r="CW403" s="85"/>
      <c r="CX403" s="85"/>
      <c r="CY403" s="85"/>
      <c r="CZ403" s="85"/>
      <c r="DA403" s="85"/>
      <c r="DB403" s="85"/>
      <c r="DC403" s="85"/>
      <c r="DD403" s="85"/>
      <c r="DE403" s="85"/>
    </row>
    <row r="404" spans="1:109" x14ac:dyDescent="0.2">
      <c r="A404" s="85"/>
      <c r="B404" s="85"/>
      <c r="C404" s="85"/>
      <c r="D404" s="85"/>
      <c r="E404" s="86"/>
      <c r="F404" s="85"/>
      <c r="G404" s="87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85"/>
      <c r="AI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AV404" s="85"/>
      <c r="AW404" s="85"/>
      <c r="AX404" s="85"/>
      <c r="AY404" s="85"/>
      <c r="AZ404" s="85"/>
      <c r="BA404" s="85"/>
      <c r="BB404" s="85"/>
      <c r="BC404" s="85"/>
      <c r="BD404" s="85"/>
      <c r="BE404" s="85"/>
      <c r="BF404" s="88"/>
      <c r="BG404" s="85"/>
      <c r="BH404" s="85"/>
      <c r="BI404" s="85"/>
      <c r="BJ404" s="85"/>
      <c r="BK404" s="85"/>
      <c r="BL404" s="85"/>
      <c r="BM404" s="85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x14ac:dyDescent="0.2">
      <c r="A405" s="85"/>
      <c r="B405" s="85"/>
      <c r="C405" s="85"/>
      <c r="D405" s="85"/>
      <c r="E405" s="86"/>
      <c r="F405" s="85"/>
      <c r="G405" s="87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85"/>
      <c r="AI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AV405" s="85"/>
      <c r="AW405" s="85"/>
      <c r="AX405" s="85"/>
      <c r="AY405" s="85"/>
      <c r="AZ405" s="85"/>
      <c r="BA405" s="85"/>
      <c r="BB405" s="85"/>
      <c r="BC405" s="85"/>
      <c r="BD405" s="85"/>
      <c r="BE405" s="85"/>
      <c r="BF405" s="88"/>
      <c r="BG405" s="85"/>
      <c r="BH405" s="85"/>
      <c r="BI405" s="85"/>
      <c r="BJ405" s="85"/>
      <c r="BK405" s="85"/>
      <c r="BL405" s="85"/>
      <c r="BM405" s="85"/>
      <c r="BN405" s="85"/>
      <c r="BO405" s="85"/>
      <c r="BP405" s="85"/>
      <c r="BQ405" s="85"/>
      <c r="BR405" s="85"/>
      <c r="BS405" s="85"/>
      <c r="BT405" s="85"/>
      <c r="BU405" s="85"/>
      <c r="BV405" s="85"/>
      <c r="BW405" s="85"/>
      <c r="BX405" s="85"/>
      <c r="BY405" s="85"/>
      <c r="BZ405" s="85"/>
      <c r="CA405" s="85"/>
      <c r="CB405" s="85"/>
      <c r="CC405" s="85"/>
      <c r="CD405" s="85"/>
      <c r="CE405" s="85"/>
      <c r="CF405" s="85"/>
      <c r="CG405" s="85"/>
      <c r="CH405" s="85"/>
      <c r="CI405" s="85"/>
      <c r="CJ405" s="85"/>
      <c r="CK405" s="85"/>
      <c r="CL405" s="85"/>
      <c r="CM405" s="85"/>
      <c r="CN405" s="85"/>
      <c r="CO405" s="85"/>
      <c r="CP405" s="85"/>
      <c r="CQ405" s="85"/>
      <c r="CR405" s="85"/>
      <c r="CS405" s="85"/>
      <c r="CT405" s="85"/>
      <c r="CU405" s="85"/>
      <c r="CV405" s="85"/>
      <c r="CW405" s="85"/>
      <c r="CX405" s="85"/>
      <c r="CY405" s="85"/>
      <c r="CZ405" s="85"/>
      <c r="DA405" s="85"/>
      <c r="DB405" s="85"/>
      <c r="DC405" s="85"/>
      <c r="DD405" s="85"/>
      <c r="DE405" s="85"/>
    </row>
    <row r="406" spans="1:109" x14ac:dyDescent="0.2">
      <c r="A406" s="85"/>
      <c r="B406" s="85"/>
      <c r="C406" s="85"/>
      <c r="D406" s="85"/>
      <c r="E406" s="86"/>
      <c r="F406" s="85"/>
      <c r="G406" s="87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  <c r="BB406" s="85"/>
      <c r="BC406" s="85"/>
      <c r="BD406" s="85"/>
      <c r="BE406" s="85"/>
      <c r="BF406" s="88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x14ac:dyDescent="0.2">
      <c r="A407" s="85"/>
      <c r="B407" s="85"/>
      <c r="C407" s="85"/>
      <c r="D407" s="85"/>
      <c r="E407" s="86"/>
      <c r="F407" s="85"/>
      <c r="G407" s="87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85"/>
      <c r="AI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AV407" s="85"/>
      <c r="AW407" s="85"/>
      <c r="AX407" s="85"/>
      <c r="AY407" s="85"/>
      <c r="AZ407" s="85"/>
      <c r="BA407" s="85"/>
      <c r="BB407" s="85"/>
      <c r="BC407" s="85"/>
      <c r="BD407" s="85"/>
      <c r="BE407" s="85"/>
      <c r="BF407" s="88"/>
      <c r="BG407" s="85"/>
      <c r="BH407" s="85"/>
      <c r="BI407" s="85"/>
      <c r="BJ407" s="85"/>
      <c r="BK407" s="85"/>
      <c r="BL407" s="85"/>
      <c r="BM407" s="85"/>
      <c r="BN407" s="85"/>
      <c r="BO407" s="85"/>
      <c r="BP407" s="85"/>
      <c r="BQ407" s="85"/>
      <c r="BR407" s="85"/>
      <c r="BS407" s="85"/>
      <c r="BT407" s="85"/>
      <c r="BU407" s="85"/>
      <c r="BV407" s="85"/>
      <c r="BW407" s="85"/>
      <c r="BX407" s="85"/>
      <c r="BY407" s="85"/>
      <c r="BZ407" s="85"/>
      <c r="CA407" s="85"/>
      <c r="CB407" s="85"/>
      <c r="CC407" s="85"/>
      <c r="CD407" s="85"/>
      <c r="CE407" s="85"/>
      <c r="CF407" s="85"/>
      <c r="CG407" s="85"/>
      <c r="CH407" s="85"/>
      <c r="CI407" s="85"/>
      <c r="CJ407" s="85"/>
      <c r="CK407" s="85"/>
      <c r="CL407" s="85"/>
      <c r="CM407" s="85"/>
      <c r="CN407" s="85"/>
      <c r="CO407" s="85"/>
      <c r="CP407" s="85"/>
      <c r="CQ407" s="85"/>
      <c r="CR407" s="85"/>
      <c r="CS407" s="85"/>
      <c r="CT407" s="85"/>
      <c r="CU407" s="85"/>
      <c r="CV407" s="85"/>
      <c r="CW407" s="85"/>
      <c r="CX407" s="85"/>
      <c r="CY407" s="85"/>
      <c r="CZ407" s="85"/>
      <c r="DA407" s="85"/>
      <c r="DB407" s="85"/>
      <c r="DC407" s="85"/>
      <c r="DD407" s="85"/>
      <c r="DE407" s="85"/>
    </row>
    <row r="408" spans="1:109" x14ac:dyDescent="0.2">
      <c r="A408" s="85"/>
      <c r="B408" s="85"/>
      <c r="C408" s="85"/>
      <c r="D408" s="85"/>
      <c r="E408" s="86"/>
      <c r="F408" s="85"/>
      <c r="G408" s="87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  <c r="AY408" s="85"/>
      <c r="AZ408" s="85"/>
      <c r="BA408" s="85"/>
      <c r="BB408" s="85"/>
      <c r="BC408" s="85"/>
      <c r="BD408" s="85"/>
      <c r="BE408" s="85"/>
      <c r="BF408" s="88"/>
      <c r="BG408" s="85"/>
      <c r="BH408" s="85"/>
      <c r="BI408" s="85"/>
      <c r="BJ408" s="85"/>
      <c r="BK408" s="85"/>
      <c r="BL408" s="85"/>
      <c r="BM408" s="85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x14ac:dyDescent="0.2">
      <c r="A409" s="85"/>
      <c r="B409" s="85"/>
      <c r="C409" s="85"/>
      <c r="D409" s="85"/>
      <c r="E409" s="86"/>
      <c r="F409" s="85"/>
      <c r="G409" s="87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  <c r="AY409" s="85"/>
      <c r="AZ409" s="85"/>
      <c r="BA409" s="85"/>
      <c r="BB409" s="85"/>
      <c r="BC409" s="85"/>
      <c r="BD409" s="85"/>
      <c r="BE409" s="85"/>
      <c r="BF409" s="88"/>
      <c r="BG409" s="85"/>
      <c r="BH409" s="85"/>
      <c r="BI409" s="85"/>
      <c r="BJ409" s="85"/>
      <c r="BK409" s="85"/>
      <c r="BL409" s="85"/>
      <c r="BM409" s="85"/>
      <c r="BN409" s="85"/>
      <c r="BO409" s="85"/>
      <c r="BP409" s="85"/>
      <c r="BQ409" s="85"/>
      <c r="BR409" s="85"/>
      <c r="BS409" s="85"/>
      <c r="BT409" s="85"/>
      <c r="BU409" s="85"/>
      <c r="BV409" s="85"/>
      <c r="BW409" s="85"/>
      <c r="BX409" s="85"/>
      <c r="BY409" s="85"/>
      <c r="BZ409" s="85"/>
      <c r="CA409" s="85"/>
      <c r="CB409" s="85"/>
      <c r="CC409" s="85"/>
      <c r="CD409" s="85"/>
      <c r="CE409" s="85"/>
      <c r="CF409" s="85"/>
      <c r="CG409" s="85"/>
      <c r="CH409" s="85"/>
      <c r="CI409" s="85"/>
      <c r="CJ409" s="85"/>
      <c r="CK409" s="85"/>
      <c r="CL409" s="85"/>
      <c r="CM409" s="85"/>
      <c r="CN409" s="85"/>
      <c r="CO409" s="85"/>
      <c r="CP409" s="85"/>
      <c r="CQ409" s="85"/>
      <c r="CR409" s="85"/>
      <c r="CS409" s="85"/>
      <c r="CT409" s="85"/>
      <c r="CU409" s="85"/>
      <c r="CV409" s="85"/>
      <c r="CW409" s="85"/>
      <c r="CX409" s="85"/>
      <c r="CY409" s="85"/>
      <c r="CZ409" s="85"/>
      <c r="DA409" s="85"/>
      <c r="DB409" s="85"/>
      <c r="DC409" s="85"/>
      <c r="DD409" s="85"/>
      <c r="DE409" s="85"/>
    </row>
    <row r="410" spans="1:109" x14ac:dyDescent="0.2">
      <c r="A410" s="85"/>
      <c r="B410" s="85"/>
      <c r="C410" s="85"/>
      <c r="D410" s="85"/>
      <c r="E410" s="86"/>
      <c r="F410" s="85"/>
      <c r="G410" s="87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85"/>
      <c r="AI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AV410" s="85"/>
      <c r="AW410" s="85"/>
      <c r="AX410" s="85"/>
      <c r="AY410" s="85"/>
      <c r="AZ410" s="85"/>
      <c r="BA410" s="85"/>
      <c r="BB410" s="85"/>
      <c r="BC410" s="85"/>
      <c r="BD410" s="85"/>
      <c r="BE410" s="85"/>
      <c r="BF410" s="88"/>
      <c r="BG410" s="85"/>
      <c r="BH410" s="85"/>
      <c r="BI410" s="85"/>
      <c r="BJ410" s="85"/>
      <c r="BK410" s="85"/>
      <c r="BL410" s="85"/>
      <c r="BM410" s="85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x14ac:dyDescent="0.2">
      <c r="A411" s="85"/>
      <c r="B411" s="85"/>
      <c r="C411" s="85"/>
      <c r="D411" s="85"/>
      <c r="E411" s="86"/>
      <c r="F411" s="85"/>
      <c r="G411" s="87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85"/>
      <c r="AI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AV411" s="85"/>
      <c r="AW411" s="85"/>
      <c r="AX411" s="85"/>
      <c r="AY411" s="85"/>
      <c r="AZ411" s="85"/>
      <c r="BA411" s="85"/>
      <c r="BB411" s="85"/>
      <c r="BC411" s="85"/>
      <c r="BD411" s="85"/>
      <c r="BE411" s="85"/>
      <c r="BF411" s="88"/>
      <c r="BG411" s="85"/>
      <c r="BH411" s="85"/>
      <c r="BI411" s="85"/>
      <c r="BJ411" s="85"/>
      <c r="BK411" s="85"/>
      <c r="BL411" s="85"/>
      <c r="BM411" s="85"/>
      <c r="BN411" s="85"/>
      <c r="BO411" s="85"/>
      <c r="BP411" s="85"/>
      <c r="BQ411" s="85"/>
      <c r="BR411" s="85"/>
      <c r="BS411" s="85"/>
      <c r="BT411" s="85"/>
      <c r="BU411" s="85"/>
      <c r="BV411" s="85"/>
      <c r="BW411" s="85"/>
      <c r="BX411" s="85"/>
      <c r="BY411" s="85"/>
      <c r="BZ411" s="85"/>
      <c r="CA411" s="85"/>
      <c r="CB411" s="85"/>
      <c r="CC411" s="85"/>
      <c r="CD411" s="85"/>
      <c r="CE411" s="85"/>
      <c r="CF411" s="85"/>
      <c r="CG411" s="85"/>
      <c r="CH411" s="85"/>
      <c r="CI411" s="85"/>
      <c r="CJ411" s="85"/>
      <c r="CK411" s="85"/>
      <c r="CL411" s="85"/>
      <c r="CM411" s="85"/>
      <c r="CN411" s="85"/>
      <c r="CO411" s="85"/>
      <c r="CP411" s="85"/>
      <c r="CQ411" s="85"/>
      <c r="CR411" s="85"/>
      <c r="CS411" s="85"/>
      <c r="CT411" s="85"/>
      <c r="CU411" s="85"/>
      <c r="CV411" s="85"/>
      <c r="CW411" s="85"/>
      <c r="CX411" s="85"/>
      <c r="CY411" s="85"/>
      <c r="CZ411" s="85"/>
      <c r="DA411" s="85"/>
      <c r="DB411" s="85"/>
      <c r="DC411" s="85"/>
      <c r="DD411" s="85"/>
      <c r="DE411" s="85"/>
    </row>
    <row r="412" spans="1:109" x14ac:dyDescent="0.2">
      <c r="A412" s="85"/>
      <c r="B412" s="85"/>
      <c r="C412" s="85"/>
      <c r="D412" s="85"/>
      <c r="E412" s="86"/>
      <c r="F412" s="85"/>
      <c r="G412" s="87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  <c r="BB412" s="85"/>
      <c r="BC412" s="85"/>
      <c r="BD412" s="85"/>
      <c r="BE412" s="85"/>
      <c r="BF412" s="88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  <c r="CM412" s="85"/>
      <c r="CN412" s="85"/>
      <c r="CO412" s="85"/>
      <c r="CP412" s="85"/>
      <c r="CQ412" s="85"/>
      <c r="CR412" s="85"/>
      <c r="CS412" s="85"/>
      <c r="CT412" s="85"/>
      <c r="CU412" s="85"/>
      <c r="CV412" s="85"/>
      <c r="CW412" s="85"/>
      <c r="CX412" s="85"/>
      <c r="CY412" s="85"/>
      <c r="CZ412" s="85"/>
      <c r="DA412" s="85"/>
      <c r="DB412" s="85"/>
      <c r="DC412" s="85"/>
      <c r="DD412" s="85"/>
      <c r="DE412" s="85"/>
    </row>
    <row r="413" spans="1:109" x14ac:dyDescent="0.2">
      <c r="A413" s="85"/>
      <c r="B413" s="85"/>
      <c r="C413" s="85"/>
      <c r="D413" s="85"/>
      <c r="E413" s="86"/>
      <c r="F413" s="85"/>
      <c r="G413" s="87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  <c r="AH413" s="85"/>
      <c r="AI413" s="85"/>
      <c r="AJ413" s="85"/>
      <c r="AK413" s="85"/>
      <c r="AL413" s="85"/>
      <c r="AM413" s="85"/>
      <c r="AN413" s="85"/>
      <c r="AO413" s="85"/>
      <c r="AP413" s="85"/>
      <c r="AQ413" s="85"/>
      <c r="AR413" s="85"/>
      <c r="AS413" s="85"/>
      <c r="AT413" s="85"/>
      <c r="AU413" s="85"/>
      <c r="AV413" s="85"/>
      <c r="AW413" s="85"/>
      <c r="AX413" s="85"/>
      <c r="AY413" s="85"/>
      <c r="AZ413" s="85"/>
      <c r="BA413" s="85"/>
      <c r="BB413" s="85"/>
      <c r="BC413" s="85"/>
      <c r="BD413" s="85"/>
      <c r="BE413" s="85"/>
      <c r="BF413" s="88"/>
      <c r="BG413" s="85"/>
      <c r="BH413" s="85"/>
      <c r="BI413" s="85"/>
      <c r="BJ413" s="85"/>
      <c r="BK413" s="85"/>
      <c r="BL413" s="85"/>
      <c r="BM413" s="85"/>
      <c r="BN413" s="85"/>
      <c r="BO413" s="85"/>
      <c r="BP413" s="85"/>
      <c r="BQ413" s="85"/>
      <c r="BR413" s="85"/>
      <c r="BS413" s="85"/>
      <c r="BT413" s="85"/>
      <c r="BU413" s="85"/>
      <c r="BV413" s="85"/>
      <c r="BW413" s="85"/>
      <c r="BX413" s="85"/>
      <c r="BY413" s="85"/>
      <c r="BZ413" s="85"/>
      <c r="CA413" s="85"/>
      <c r="CB413" s="85"/>
      <c r="CC413" s="85"/>
      <c r="CD413" s="85"/>
      <c r="CE413" s="85"/>
      <c r="CF413" s="85"/>
      <c r="CG413" s="85"/>
      <c r="CH413" s="85"/>
      <c r="CI413" s="85"/>
      <c r="CJ413" s="85"/>
      <c r="CK413" s="85"/>
      <c r="CL413" s="85"/>
      <c r="CM413" s="85"/>
      <c r="CN413" s="85"/>
      <c r="CO413" s="85"/>
      <c r="CP413" s="85"/>
      <c r="CQ413" s="85"/>
      <c r="CR413" s="85"/>
      <c r="CS413" s="85"/>
      <c r="CT413" s="85"/>
      <c r="CU413" s="85"/>
      <c r="CV413" s="85"/>
      <c r="CW413" s="85"/>
      <c r="CX413" s="85"/>
      <c r="CY413" s="85"/>
      <c r="CZ413" s="85"/>
      <c r="DA413" s="85"/>
      <c r="DB413" s="85"/>
      <c r="DC413" s="85"/>
      <c r="DD413" s="85"/>
      <c r="DE413" s="85"/>
    </row>
    <row r="414" spans="1:109" x14ac:dyDescent="0.2">
      <c r="A414" s="85"/>
      <c r="B414" s="85"/>
      <c r="C414" s="85"/>
      <c r="D414" s="85"/>
      <c r="E414" s="86"/>
      <c r="F414" s="85"/>
      <c r="G414" s="87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85"/>
      <c r="AI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AV414" s="85"/>
      <c r="AW414" s="85"/>
      <c r="AX414" s="85"/>
      <c r="AY414" s="85"/>
      <c r="AZ414" s="85"/>
      <c r="BA414" s="85"/>
      <c r="BB414" s="85"/>
      <c r="BC414" s="85"/>
      <c r="BD414" s="85"/>
      <c r="BE414" s="85"/>
      <c r="BF414" s="88"/>
      <c r="BG414" s="85"/>
      <c r="BH414" s="85"/>
      <c r="BI414" s="85"/>
      <c r="BJ414" s="85"/>
      <c r="BK414" s="85"/>
      <c r="BL414" s="85"/>
      <c r="BM414" s="85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x14ac:dyDescent="0.2">
      <c r="A415" s="85"/>
      <c r="B415" s="85"/>
      <c r="C415" s="85"/>
      <c r="D415" s="85"/>
      <c r="E415" s="86"/>
      <c r="F415" s="85"/>
      <c r="G415" s="87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  <c r="AY415" s="85"/>
      <c r="AZ415" s="85"/>
      <c r="BA415" s="85"/>
      <c r="BB415" s="85"/>
      <c r="BC415" s="85"/>
      <c r="BD415" s="85"/>
      <c r="BE415" s="85"/>
      <c r="BF415" s="88"/>
      <c r="BG415" s="85"/>
      <c r="BH415" s="85"/>
      <c r="BI415" s="85"/>
      <c r="BJ415" s="85"/>
      <c r="BK415" s="85"/>
      <c r="BL415" s="85"/>
      <c r="BM415" s="85"/>
      <c r="BN415" s="85"/>
      <c r="BO415" s="85"/>
      <c r="BP415" s="85"/>
      <c r="BQ415" s="85"/>
      <c r="BR415" s="85"/>
      <c r="BS415" s="85"/>
      <c r="BT415" s="85"/>
      <c r="BU415" s="85"/>
      <c r="BV415" s="85"/>
      <c r="BW415" s="85"/>
      <c r="BX415" s="85"/>
      <c r="BY415" s="85"/>
      <c r="BZ415" s="85"/>
      <c r="CA415" s="85"/>
      <c r="CB415" s="85"/>
      <c r="CC415" s="85"/>
      <c r="CD415" s="85"/>
      <c r="CE415" s="85"/>
      <c r="CF415" s="85"/>
      <c r="CG415" s="85"/>
      <c r="CH415" s="85"/>
      <c r="CI415" s="85"/>
      <c r="CJ415" s="85"/>
      <c r="CK415" s="85"/>
      <c r="CL415" s="85"/>
      <c r="CM415" s="85"/>
      <c r="CN415" s="85"/>
      <c r="CO415" s="85"/>
      <c r="CP415" s="85"/>
      <c r="CQ415" s="85"/>
      <c r="CR415" s="85"/>
      <c r="CS415" s="85"/>
      <c r="CT415" s="85"/>
      <c r="CU415" s="85"/>
      <c r="CV415" s="85"/>
      <c r="CW415" s="85"/>
      <c r="CX415" s="85"/>
      <c r="CY415" s="85"/>
      <c r="CZ415" s="85"/>
      <c r="DA415" s="85"/>
      <c r="DB415" s="85"/>
      <c r="DC415" s="85"/>
      <c r="DD415" s="85"/>
      <c r="DE415" s="85"/>
    </row>
    <row r="416" spans="1:109" x14ac:dyDescent="0.2">
      <c r="A416" s="85"/>
      <c r="B416" s="85"/>
      <c r="C416" s="85"/>
      <c r="D416" s="85"/>
      <c r="E416" s="86"/>
      <c r="F416" s="85"/>
      <c r="G416" s="87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  <c r="BB416" s="85"/>
      <c r="BC416" s="85"/>
      <c r="BD416" s="85"/>
      <c r="BE416" s="85"/>
      <c r="BF416" s="88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x14ac:dyDescent="0.2">
      <c r="A417" s="85"/>
      <c r="B417" s="85"/>
      <c r="C417" s="85"/>
      <c r="D417" s="85"/>
      <c r="E417" s="86"/>
      <c r="F417" s="85"/>
      <c r="G417" s="87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85"/>
      <c r="AI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AV417" s="85"/>
      <c r="AW417" s="85"/>
      <c r="AX417" s="85"/>
      <c r="AY417" s="85"/>
      <c r="AZ417" s="85"/>
      <c r="BA417" s="85"/>
      <c r="BB417" s="85"/>
      <c r="BC417" s="85"/>
      <c r="BD417" s="85"/>
      <c r="BE417" s="85"/>
      <c r="BF417" s="88"/>
      <c r="BG417" s="85"/>
      <c r="BH417" s="85"/>
      <c r="BI417" s="85"/>
      <c r="BJ417" s="85"/>
      <c r="BK417" s="85"/>
      <c r="BL417" s="85"/>
      <c r="BM417" s="85"/>
      <c r="BN417" s="85"/>
      <c r="BO417" s="85"/>
      <c r="BP417" s="85"/>
      <c r="BQ417" s="85"/>
      <c r="BR417" s="85"/>
      <c r="BS417" s="85"/>
      <c r="BT417" s="85"/>
      <c r="BU417" s="85"/>
      <c r="BV417" s="85"/>
      <c r="BW417" s="85"/>
      <c r="BX417" s="85"/>
      <c r="BY417" s="85"/>
      <c r="BZ417" s="85"/>
      <c r="CA417" s="85"/>
      <c r="CB417" s="85"/>
      <c r="CC417" s="85"/>
      <c r="CD417" s="85"/>
      <c r="CE417" s="85"/>
      <c r="CF417" s="85"/>
      <c r="CG417" s="85"/>
      <c r="CH417" s="85"/>
      <c r="CI417" s="85"/>
      <c r="CJ417" s="85"/>
      <c r="CK417" s="85"/>
      <c r="CL417" s="85"/>
      <c r="CM417" s="85"/>
      <c r="CN417" s="85"/>
      <c r="CO417" s="85"/>
      <c r="CP417" s="85"/>
      <c r="CQ417" s="85"/>
      <c r="CR417" s="85"/>
      <c r="CS417" s="85"/>
      <c r="CT417" s="85"/>
      <c r="CU417" s="85"/>
      <c r="CV417" s="85"/>
      <c r="CW417" s="85"/>
      <c r="CX417" s="85"/>
      <c r="CY417" s="85"/>
      <c r="CZ417" s="85"/>
      <c r="DA417" s="85"/>
      <c r="DB417" s="85"/>
      <c r="DC417" s="85"/>
      <c r="DD417" s="85"/>
      <c r="DE417" s="85"/>
    </row>
    <row r="418" spans="1:109" x14ac:dyDescent="0.2">
      <c r="A418" s="85"/>
      <c r="B418" s="85"/>
      <c r="C418" s="85"/>
      <c r="D418" s="85"/>
      <c r="E418" s="86"/>
      <c r="F418" s="85"/>
      <c r="G418" s="87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AV418" s="85"/>
      <c r="AW418" s="85"/>
      <c r="AX418" s="85"/>
      <c r="AY418" s="85"/>
      <c r="AZ418" s="85"/>
      <c r="BA418" s="85"/>
      <c r="BB418" s="85"/>
      <c r="BC418" s="85"/>
      <c r="BD418" s="85"/>
      <c r="BE418" s="85"/>
      <c r="BF418" s="88"/>
      <c r="BG418" s="85"/>
      <c r="BH418" s="85"/>
      <c r="BI418" s="85"/>
      <c r="BJ418" s="85"/>
      <c r="BK418" s="85"/>
      <c r="BL418" s="85"/>
      <c r="BM418" s="85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x14ac:dyDescent="0.2">
      <c r="A419" s="85"/>
      <c r="B419" s="85"/>
      <c r="C419" s="85"/>
      <c r="D419" s="85"/>
      <c r="E419" s="86"/>
      <c r="F419" s="85"/>
      <c r="G419" s="87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85"/>
      <c r="AI419" s="85"/>
      <c r="AJ419" s="85"/>
      <c r="AK419" s="85"/>
      <c r="AL419" s="85"/>
      <c r="AM419" s="85"/>
      <c r="AN419" s="85"/>
      <c r="AO419" s="85"/>
      <c r="AP419" s="85"/>
      <c r="AQ419" s="85"/>
      <c r="AR419" s="85"/>
      <c r="AS419" s="85"/>
      <c r="AT419" s="85"/>
      <c r="AU419" s="85"/>
      <c r="AV419" s="85"/>
      <c r="AW419" s="85"/>
      <c r="AX419" s="85"/>
      <c r="AY419" s="85"/>
      <c r="AZ419" s="85"/>
      <c r="BA419" s="85"/>
      <c r="BB419" s="85"/>
      <c r="BC419" s="85"/>
      <c r="BD419" s="85"/>
      <c r="BE419" s="85"/>
      <c r="BF419" s="88"/>
      <c r="BG419" s="85"/>
      <c r="BH419" s="85"/>
      <c r="BI419" s="85"/>
      <c r="BJ419" s="85"/>
      <c r="BK419" s="85"/>
      <c r="BL419" s="85"/>
      <c r="BM419" s="85"/>
      <c r="BN419" s="85"/>
      <c r="BO419" s="85"/>
      <c r="BP419" s="85"/>
      <c r="BQ419" s="85"/>
      <c r="BR419" s="85"/>
      <c r="BS419" s="85"/>
      <c r="BT419" s="85"/>
      <c r="BU419" s="85"/>
      <c r="BV419" s="85"/>
      <c r="BW419" s="85"/>
      <c r="BX419" s="85"/>
      <c r="BY419" s="85"/>
      <c r="BZ419" s="85"/>
      <c r="CA419" s="85"/>
      <c r="CB419" s="85"/>
      <c r="CC419" s="85"/>
      <c r="CD419" s="85"/>
      <c r="CE419" s="85"/>
      <c r="CF419" s="85"/>
      <c r="CG419" s="85"/>
      <c r="CH419" s="85"/>
      <c r="CI419" s="85"/>
      <c r="CJ419" s="85"/>
      <c r="CK419" s="85"/>
      <c r="CL419" s="85"/>
      <c r="CM419" s="85"/>
      <c r="CN419" s="85"/>
      <c r="CO419" s="85"/>
      <c r="CP419" s="85"/>
      <c r="CQ419" s="85"/>
      <c r="CR419" s="85"/>
      <c r="CS419" s="85"/>
      <c r="CT419" s="85"/>
      <c r="CU419" s="85"/>
      <c r="CV419" s="85"/>
      <c r="CW419" s="85"/>
      <c r="CX419" s="85"/>
      <c r="CY419" s="85"/>
      <c r="CZ419" s="85"/>
      <c r="DA419" s="85"/>
      <c r="DB419" s="85"/>
      <c r="DC419" s="85"/>
      <c r="DD419" s="85"/>
      <c r="DE419" s="85"/>
    </row>
    <row r="420" spans="1:109" x14ac:dyDescent="0.2">
      <c r="A420" s="85"/>
      <c r="B420" s="85"/>
      <c r="C420" s="85"/>
      <c r="D420" s="85"/>
      <c r="E420" s="86"/>
      <c r="F420" s="85"/>
      <c r="G420" s="87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85"/>
      <c r="AI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AV420" s="85"/>
      <c r="AW420" s="85"/>
      <c r="AX420" s="85"/>
      <c r="AY420" s="85"/>
      <c r="AZ420" s="85"/>
      <c r="BA420" s="85"/>
      <c r="BB420" s="85"/>
      <c r="BC420" s="85"/>
      <c r="BD420" s="85"/>
      <c r="BE420" s="85"/>
      <c r="BF420" s="88"/>
      <c r="BG420" s="85"/>
      <c r="BH420" s="85"/>
      <c r="BI420" s="85"/>
      <c r="BJ420" s="85"/>
      <c r="BK420" s="85"/>
      <c r="BL420" s="85"/>
      <c r="BM420" s="85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x14ac:dyDescent="0.2">
      <c r="A421" s="85"/>
      <c r="B421" s="85"/>
      <c r="C421" s="85"/>
      <c r="D421" s="85"/>
      <c r="E421" s="86"/>
      <c r="F421" s="85"/>
      <c r="G421" s="87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85"/>
      <c r="AI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AV421" s="85"/>
      <c r="AW421" s="85"/>
      <c r="AX421" s="85"/>
      <c r="AY421" s="85"/>
      <c r="AZ421" s="85"/>
      <c r="BA421" s="85"/>
      <c r="BB421" s="85"/>
      <c r="BC421" s="85"/>
      <c r="BD421" s="85"/>
      <c r="BE421" s="85"/>
      <c r="BF421" s="88"/>
      <c r="BG421" s="85"/>
      <c r="BH421" s="85"/>
      <c r="BI421" s="85"/>
      <c r="BJ421" s="85"/>
      <c r="BK421" s="85"/>
      <c r="BL421" s="85"/>
      <c r="BM421" s="85"/>
      <c r="BN421" s="85"/>
      <c r="BO421" s="85"/>
      <c r="BP421" s="85"/>
      <c r="BQ421" s="85"/>
      <c r="BR421" s="85"/>
      <c r="BS421" s="85"/>
      <c r="BT421" s="85"/>
      <c r="BU421" s="85"/>
      <c r="BV421" s="85"/>
      <c r="BW421" s="85"/>
      <c r="BX421" s="85"/>
      <c r="BY421" s="85"/>
      <c r="BZ421" s="85"/>
      <c r="CA421" s="85"/>
      <c r="CB421" s="85"/>
      <c r="CC421" s="85"/>
      <c r="CD421" s="85"/>
      <c r="CE421" s="85"/>
      <c r="CF421" s="85"/>
      <c r="CG421" s="85"/>
      <c r="CH421" s="85"/>
      <c r="CI421" s="85"/>
      <c r="CJ421" s="85"/>
      <c r="CK421" s="85"/>
      <c r="CL421" s="85"/>
      <c r="CM421" s="85"/>
      <c r="CN421" s="85"/>
      <c r="CO421" s="85"/>
      <c r="CP421" s="85"/>
      <c r="CQ421" s="85"/>
      <c r="CR421" s="85"/>
      <c r="CS421" s="85"/>
      <c r="CT421" s="85"/>
      <c r="CU421" s="85"/>
      <c r="CV421" s="85"/>
      <c r="CW421" s="85"/>
      <c r="CX421" s="85"/>
      <c r="CY421" s="85"/>
      <c r="CZ421" s="85"/>
      <c r="DA421" s="85"/>
      <c r="DB421" s="85"/>
      <c r="DC421" s="85"/>
      <c r="DD421" s="85"/>
      <c r="DE421" s="85"/>
    </row>
    <row r="422" spans="1:109" x14ac:dyDescent="0.2">
      <c r="A422" s="85"/>
      <c r="B422" s="85"/>
      <c r="C422" s="85"/>
      <c r="D422" s="85"/>
      <c r="E422" s="86"/>
      <c r="F422" s="85"/>
      <c r="G422" s="87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85"/>
      <c r="AI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AV422" s="85"/>
      <c r="AW422" s="85"/>
      <c r="AX422" s="85"/>
      <c r="AY422" s="85"/>
      <c r="AZ422" s="85"/>
      <c r="BA422" s="85"/>
      <c r="BB422" s="85"/>
      <c r="BC422" s="85"/>
      <c r="BD422" s="85"/>
      <c r="BE422" s="85"/>
      <c r="BF422" s="88"/>
      <c r="BG422" s="85"/>
      <c r="BH422" s="85"/>
      <c r="BI422" s="85"/>
      <c r="BJ422" s="85"/>
      <c r="BK422" s="85"/>
      <c r="BL422" s="85"/>
      <c r="BM422" s="85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x14ac:dyDescent="0.2">
      <c r="A423" s="85"/>
      <c r="B423" s="85"/>
      <c r="C423" s="85"/>
      <c r="D423" s="85"/>
      <c r="E423" s="86"/>
      <c r="F423" s="85"/>
      <c r="G423" s="87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85"/>
      <c r="AI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AV423" s="85"/>
      <c r="AW423" s="85"/>
      <c r="AX423" s="85"/>
      <c r="AY423" s="85"/>
      <c r="AZ423" s="85"/>
      <c r="BA423" s="85"/>
      <c r="BB423" s="85"/>
      <c r="BC423" s="85"/>
      <c r="BD423" s="85"/>
      <c r="BE423" s="85"/>
      <c r="BF423" s="88"/>
      <c r="BG423" s="85"/>
      <c r="BH423" s="85"/>
      <c r="BI423" s="85"/>
      <c r="BJ423" s="85"/>
      <c r="BK423" s="85"/>
      <c r="BL423" s="85"/>
      <c r="BM423" s="85"/>
      <c r="BN423" s="85"/>
      <c r="BO423" s="85"/>
      <c r="BP423" s="85"/>
      <c r="BQ423" s="85"/>
      <c r="BR423" s="85"/>
      <c r="BS423" s="85"/>
      <c r="BT423" s="85"/>
      <c r="BU423" s="85"/>
      <c r="BV423" s="85"/>
      <c r="BW423" s="85"/>
      <c r="BX423" s="85"/>
      <c r="BY423" s="85"/>
      <c r="BZ423" s="85"/>
      <c r="CA423" s="85"/>
      <c r="CB423" s="85"/>
      <c r="CC423" s="85"/>
      <c r="CD423" s="85"/>
      <c r="CE423" s="85"/>
      <c r="CF423" s="85"/>
      <c r="CG423" s="85"/>
      <c r="CH423" s="85"/>
      <c r="CI423" s="85"/>
      <c r="CJ423" s="85"/>
      <c r="CK423" s="85"/>
      <c r="CL423" s="85"/>
      <c r="CM423" s="85"/>
      <c r="CN423" s="85"/>
      <c r="CO423" s="85"/>
      <c r="CP423" s="85"/>
      <c r="CQ423" s="85"/>
      <c r="CR423" s="85"/>
      <c r="CS423" s="85"/>
      <c r="CT423" s="85"/>
      <c r="CU423" s="85"/>
      <c r="CV423" s="85"/>
      <c r="CW423" s="85"/>
      <c r="CX423" s="85"/>
      <c r="CY423" s="85"/>
      <c r="CZ423" s="85"/>
      <c r="DA423" s="85"/>
      <c r="DB423" s="85"/>
      <c r="DC423" s="85"/>
      <c r="DD423" s="85"/>
      <c r="DE423" s="85"/>
    </row>
    <row r="424" spans="1:109" x14ac:dyDescent="0.2">
      <c r="A424" s="85"/>
      <c r="B424" s="85"/>
      <c r="C424" s="85"/>
      <c r="D424" s="85"/>
      <c r="E424" s="86"/>
      <c r="F424" s="85"/>
      <c r="G424" s="87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  <c r="AY424" s="85"/>
      <c r="AZ424" s="85"/>
      <c r="BA424" s="85"/>
      <c r="BB424" s="85"/>
      <c r="BC424" s="85"/>
      <c r="BD424" s="85"/>
      <c r="BE424" s="85"/>
      <c r="BF424" s="88"/>
      <c r="BG424" s="85"/>
      <c r="BH424" s="85"/>
      <c r="BI424" s="85"/>
      <c r="BJ424" s="85"/>
      <c r="BK424" s="85"/>
      <c r="BL424" s="85"/>
      <c r="BM424" s="85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x14ac:dyDescent="0.2">
      <c r="A425" s="85"/>
      <c r="B425" s="85"/>
      <c r="C425" s="85"/>
      <c r="D425" s="85"/>
      <c r="E425" s="86"/>
      <c r="F425" s="85"/>
      <c r="G425" s="87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  <c r="AH425" s="85"/>
      <c r="AI425" s="85"/>
      <c r="AJ425" s="85"/>
      <c r="AK425" s="85"/>
      <c r="AL425" s="85"/>
      <c r="AM425" s="85"/>
      <c r="AN425" s="85"/>
      <c r="AO425" s="85"/>
      <c r="AP425" s="85"/>
      <c r="AQ425" s="85"/>
      <c r="AR425" s="85"/>
      <c r="AS425" s="85"/>
      <c r="AT425" s="85"/>
      <c r="AU425" s="85"/>
      <c r="AV425" s="85"/>
      <c r="AW425" s="85"/>
      <c r="AX425" s="85"/>
      <c r="AY425" s="85"/>
      <c r="AZ425" s="85"/>
      <c r="BA425" s="85"/>
      <c r="BB425" s="85"/>
      <c r="BC425" s="85"/>
      <c r="BD425" s="85"/>
      <c r="BE425" s="85"/>
      <c r="BF425" s="88"/>
      <c r="BG425" s="85"/>
      <c r="BH425" s="85"/>
      <c r="BI425" s="85"/>
      <c r="BJ425" s="85"/>
      <c r="BK425" s="85"/>
      <c r="BL425" s="85"/>
      <c r="BM425" s="85"/>
      <c r="BN425" s="85"/>
      <c r="BO425" s="85"/>
      <c r="BP425" s="85"/>
      <c r="BQ425" s="85"/>
      <c r="BR425" s="85"/>
      <c r="BS425" s="85"/>
      <c r="BT425" s="85"/>
      <c r="BU425" s="85"/>
      <c r="BV425" s="85"/>
      <c r="BW425" s="85"/>
      <c r="BX425" s="85"/>
      <c r="BY425" s="85"/>
      <c r="BZ425" s="85"/>
      <c r="CA425" s="85"/>
      <c r="CB425" s="85"/>
      <c r="CC425" s="85"/>
      <c r="CD425" s="85"/>
      <c r="CE425" s="85"/>
      <c r="CF425" s="85"/>
      <c r="CG425" s="85"/>
      <c r="CH425" s="85"/>
      <c r="CI425" s="85"/>
      <c r="CJ425" s="85"/>
      <c r="CK425" s="85"/>
      <c r="CL425" s="85"/>
      <c r="CM425" s="85"/>
      <c r="CN425" s="85"/>
      <c r="CO425" s="85"/>
      <c r="CP425" s="85"/>
      <c r="CQ425" s="85"/>
      <c r="CR425" s="85"/>
      <c r="CS425" s="85"/>
      <c r="CT425" s="85"/>
      <c r="CU425" s="85"/>
      <c r="CV425" s="85"/>
      <c r="CW425" s="85"/>
      <c r="CX425" s="85"/>
      <c r="CY425" s="85"/>
      <c r="CZ425" s="85"/>
      <c r="DA425" s="85"/>
      <c r="DB425" s="85"/>
      <c r="DC425" s="85"/>
      <c r="DD425" s="85"/>
      <c r="DE425" s="85"/>
    </row>
    <row r="426" spans="1:109" x14ac:dyDescent="0.2">
      <c r="A426" s="85"/>
      <c r="B426" s="85"/>
      <c r="C426" s="85"/>
      <c r="D426" s="85"/>
      <c r="E426" s="86"/>
      <c r="F426" s="85"/>
      <c r="G426" s="87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  <c r="BB426" s="85"/>
      <c r="BC426" s="85"/>
      <c r="BD426" s="85"/>
      <c r="BE426" s="85"/>
      <c r="BF426" s="88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  <c r="CM426" s="85"/>
      <c r="CN426" s="85"/>
      <c r="CO426" s="85"/>
      <c r="CP426" s="85"/>
      <c r="CQ426" s="85"/>
      <c r="CR426" s="85"/>
      <c r="CS426" s="85"/>
      <c r="CT426" s="85"/>
      <c r="CU426" s="85"/>
      <c r="CV426" s="85"/>
      <c r="CW426" s="85"/>
      <c r="CX426" s="85"/>
      <c r="CY426" s="85"/>
      <c r="CZ426" s="85"/>
      <c r="DA426" s="85"/>
      <c r="DB426" s="85"/>
      <c r="DC426" s="85"/>
      <c r="DD426" s="85"/>
      <c r="DE426" s="85"/>
    </row>
    <row r="427" spans="1:109" x14ac:dyDescent="0.2">
      <c r="A427" s="85"/>
      <c r="B427" s="85"/>
      <c r="C427" s="85"/>
      <c r="D427" s="85"/>
      <c r="E427" s="86"/>
      <c r="F427" s="85"/>
      <c r="G427" s="87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AV427" s="85"/>
      <c r="AW427" s="85"/>
      <c r="AX427" s="85"/>
      <c r="AY427" s="85"/>
      <c r="AZ427" s="85"/>
      <c r="BA427" s="85"/>
      <c r="BB427" s="85"/>
      <c r="BC427" s="85"/>
      <c r="BD427" s="85"/>
      <c r="BE427" s="85"/>
      <c r="BF427" s="88"/>
      <c r="BG427" s="85"/>
      <c r="BH427" s="85"/>
      <c r="BI427" s="85"/>
      <c r="BJ427" s="85"/>
      <c r="BK427" s="85"/>
      <c r="BL427" s="85"/>
      <c r="BM427" s="85"/>
      <c r="BN427" s="85"/>
      <c r="BO427" s="85"/>
      <c r="BP427" s="85"/>
      <c r="BQ427" s="85"/>
      <c r="BR427" s="85"/>
      <c r="BS427" s="85"/>
      <c r="BT427" s="85"/>
      <c r="BU427" s="85"/>
      <c r="BV427" s="85"/>
      <c r="BW427" s="85"/>
      <c r="BX427" s="85"/>
      <c r="BY427" s="85"/>
      <c r="BZ427" s="85"/>
      <c r="CA427" s="85"/>
      <c r="CB427" s="85"/>
      <c r="CC427" s="85"/>
      <c r="CD427" s="85"/>
      <c r="CE427" s="85"/>
      <c r="CF427" s="85"/>
      <c r="CG427" s="85"/>
      <c r="CH427" s="85"/>
      <c r="CI427" s="85"/>
      <c r="CJ427" s="85"/>
      <c r="CK427" s="85"/>
      <c r="CL427" s="85"/>
      <c r="CM427" s="85"/>
      <c r="CN427" s="85"/>
      <c r="CO427" s="85"/>
      <c r="CP427" s="85"/>
      <c r="CQ427" s="85"/>
      <c r="CR427" s="85"/>
      <c r="CS427" s="85"/>
      <c r="CT427" s="85"/>
      <c r="CU427" s="85"/>
      <c r="CV427" s="85"/>
      <c r="CW427" s="85"/>
      <c r="CX427" s="85"/>
      <c r="CY427" s="85"/>
      <c r="CZ427" s="85"/>
      <c r="DA427" s="85"/>
      <c r="DB427" s="85"/>
      <c r="DC427" s="85"/>
      <c r="DD427" s="85"/>
      <c r="DE427" s="85"/>
    </row>
    <row r="428" spans="1:109" x14ac:dyDescent="0.2">
      <c r="A428" s="85"/>
      <c r="B428" s="85"/>
      <c r="C428" s="85"/>
      <c r="D428" s="85"/>
      <c r="E428" s="86"/>
      <c r="F428" s="85"/>
      <c r="G428" s="87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85"/>
      <c r="AI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AV428" s="85"/>
      <c r="AW428" s="85"/>
      <c r="AX428" s="85"/>
      <c r="AY428" s="85"/>
      <c r="AZ428" s="85"/>
      <c r="BA428" s="85"/>
      <c r="BB428" s="85"/>
      <c r="BC428" s="85"/>
      <c r="BD428" s="85"/>
      <c r="BE428" s="85"/>
      <c r="BF428" s="88"/>
      <c r="BG428" s="85"/>
      <c r="BH428" s="85"/>
      <c r="BI428" s="85"/>
      <c r="BJ428" s="85"/>
      <c r="BK428" s="85"/>
      <c r="BL428" s="85"/>
      <c r="BM428" s="85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x14ac:dyDescent="0.2">
      <c r="A429" s="85"/>
      <c r="B429" s="85"/>
      <c r="C429" s="85"/>
      <c r="D429" s="85"/>
      <c r="E429" s="86"/>
      <c r="F429" s="85"/>
      <c r="G429" s="87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  <c r="AY429" s="85"/>
      <c r="AZ429" s="85"/>
      <c r="BA429" s="85"/>
      <c r="BB429" s="85"/>
      <c r="BC429" s="85"/>
      <c r="BD429" s="85"/>
      <c r="BE429" s="85"/>
      <c r="BF429" s="88"/>
      <c r="BG429" s="85"/>
      <c r="BH429" s="85"/>
      <c r="BI429" s="85"/>
      <c r="BJ429" s="85"/>
      <c r="BK429" s="85"/>
      <c r="BL429" s="85"/>
      <c r="BM429" s="85"/>
      <c r="BN429" s="85"/>
      <c r="BO429" s="85"/>
      <c r="BP429" s="85"/>
      <c r="BQ429" s="85"/>
      <c r="BR429" s="85"/>
      <c r="BS429" s="85"/>
      <c r="BT429" s="85"/>
      <c r="BU429" s="85"/>
      <c r="BV429" s="85"/>
      <c r="BW429" s="85"/>
      <c r="BX429" s="85"/>
      <c r="BY429" s="85"/>
      <c r="BZ429" s="85"/>
      <c r="CA429" s="85"/>
      <c r="CB429" s="85"/>
      <c r="CC429" s="85"/>
      <c r="CD429" s="85"/>
      <c r="CE429" s="85"/>
      <c r="CF429" s="85"/>
      <c r="CG429" s="85"/>
      <c r="CH429" s="85"/>
      <c r="CI429" s="85"/>
      <c r="CJ429" s="85"/>
      <c r="CK429" s="85"/>
      <c r="CL429" s="85"/>
      <c r="CM429" s="85"/>
      <c r="CN429" s="85"/>
      <c r="CO429" s="85"/>
      <c r="CP429" s="85"/>
      <c r="CQ429" s="85"/>
      <c r="CR429" s="85"/>
      <c r="CS429" s="85"/>
      <c r="CT429" s="85"/>
      <c r="CU429" s="85"/>
      <c r="CV429" s="85"/>
      <c r="CW429" s="85"/>
      <c r="CX429" s="85"/>
      <c r="CY429" s="85"/>
      <c r="CZ429" s="85"/>
      <c r="DA429" s="85"/>
      <c r="DB429" s="85"/>
      <c r="DC429" s="85"/>
      <c r="DD429" s="85"/>
      <c r="DE429" s="85"/>
    </row>
    <row r="430" spans="1:109" x14ac:dyDescent="0.2">
      <c r="A430" s="85"/>
      <c r="B430" s="85"/>
      <c r="C430" s="85"/>
      <c r="D430" s="85"/>
      <c r="E430" s="86"/>
      <c r="F430" s="85"/>
      <c r="G430" s="87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  <c r="BB430" s="85"/>
      <c r="BC430" s="85"/>
      <c r="BD430" s="85"/>
      <c r="BE430" s="85"/>
      <c r="BF430" s="88"/>
      <c r="BG430" s="85"/>
      <c r="BH430" s="85"/>
      <c r="BI430" s="85"/>
      <c r="BJ430" s="85"/>
      <c r="BK430" s="85"/>
      <c r="BL430" s="85"/>
      <c r="BM430" s="85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x14ac:dyDescent="0.2">
      <c r="A431" s="85"/>
      <c r="B431" s="85"/>
      <c r="C431" s="85"/>
      <c r="D431" s="85"/>
      <c r="E431" s="86"/>
      <c r="F431" s="85"/>
      <c r="G431" s="87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  <c r="AH431" s="85"/>
      <c r="AI431" s="85"/>
      <c r="AJ431" s="85"/>
      <c r="AK431" s="85"/>
      <c r="AL431" s="85"/>
      <c r="AM431" s="85"/>
      <c r="AN431" s="85"/>
      <c r="AO431" s="85"/>
      <c r="AP431" s="85"/>
      <c r="AQ431" s="85"/>
      <c r="AR431" s="85"/>
      <c r="AS431" s="85"/>
      <c r="AT431" s="85"/>
      <c r="AU431" s="85"/>
      <c r="AV431" s="85"/>
      <c r="AW431" s="85"/>
      <c r="AX431" s="85"/>
      <c r="AY431" s="85"/>
      <c r="AZ431" s="85"/>
      <c r="BA431" s="85"/>
      <c r="BB431" s="85"/>
      <c r="BC431" s="85"/>
      <c r="BD431" s="85"/>
      <c r="BE431" s="85"/>
      <c r="BF431" s="88"/>
      <c r="BG431" s="85"/>
      <c r="BH431" s="85"/>
      <c r="BI431" s="85"/>
      <c r="BJ431" s="85"/>
      <c r="BK431" s="85"/>
      <c r="BL431" s="85"/>
      <c r="BM431" s="85"/>
      <c r="BN431" s="85"/>
      <c r="BO431" s="85"/>
      <c r="BP431" s="85"/>
      <c r="BQ431" s="85"/>
      <c r="BR431" s="85"/>
      <c r="BS431" s="85"/>
      <c r="BT431" s="85"/>
      <c r="BU431" s="85"/>
      <c r="BV431" s="85"/>
      <c r="BW431" s="85"/>
      <c r="BX431" s="85"/>
      <c r="BY431" s="85"/>
      <c r="BZ431" s="85"/>
      <c r="CA431" s="85"/>
      <c r="CB431" s="85"/>
      <c r="CC431" s="85"/>
      <c r="CD431" s="85"/>
      <c r="CE431" s="85"/>
      <c r="CF431" s="85"/>
      <c r="CG431" s="85"/>
      <c r="CH431" s="85"/>
      <c r="CI431" s="85"/>
      <c r="CJ431" s="85"/>
      <c r="CK431" s="85"/>
      <c r="CL431" s="85"/>
      <c r="CM431" s="85"/>
      <c r="CN431" s="85"/>
      <c r="CO431" s="85"/>
      <c r="CP431" s="85"/>
      <c r="CQ431" s="85"/>
      <c r="CR431" s="85"/>
      <c r="CS431" s="85"/>
      <c r="CT431" s="85"/>
      <c r="CU431" s="85"/>
      <c r="CV431" s="85"/>
      <c r="CW431" s="85"/>
      <c r="CX431" s="85"/>
      <c r="CY431" s="85"/>
      <c r="CZ431" s="85"/>
      <c r="DA431" s="85"/>
      <c r="DB431" s="85"/>
      <c r="DC431" s="85"/>
      <c r="DD431" s="85"/>
      <c r="DE431" s="85"/>
    </row>
    <row r="432" spans="1:109" x14ac:dyDescent="0.2">
      <c r="A432" s="85"/>
      <c r="B432" s="85"/>
      <c r="C432" s="85"/>
      <c r="D432" s="85"/>
      <c r="E432" s="86"/>
      <c r="F432" s="85"/>
      <c r="G432" s="87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85"/>
      <c r="AI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AV432" s="85"/>
      <c r="AW432" s="85"/>
      <c r="AX432" s="85"/>
      <c r="AY432" s="85"/>
      <c r="AZ432" s="85"/>
      <c r="BA432" s="85"/>
      <c r="BB432" s="85"/>
      <c r="BC432" s="85"/>
      <c r="BD432" s="85"/>
      <c r="BE432" s="85"/>
      <c r="BF432" s="88"/>
      <c r="BG432" s="85"/>
      <c r="BH432" s="85"/>
      <c r="BI432" s="85"/>
      <c r="BJ432" s="85"/>
      <c r="BK432" s="85"/>
      <c r="BL432" s="85"/>
      <c r="BM432" s="85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x14ac:dyDescent="0.2">
      <c r="A433" s="85"/>
      <c r="B433" s="85"/>
      <c r="C433" s="85"/>
      <c r="D433" s="85"/>
      <c r="E433" s="86"/>
      <c r="F433" s="85"/>
      <c r="G433" s="87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85"/>
      <c r="AI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AV433" s="85"/>
      <c r="AW433" s="85"/>
      <c r="AX433" s="85"/>
      <c r="AY433" s="85"/>
      <c r="AZ433" s="85"/>
      <c r="BA433" s="85"/>
      <c r="BB433" s="85"/>
      <c r="BC433" s="85"/>
      <c r="BD433" s="85"/>
      <c r="BE433" s="85"/>
      <c r="BF433" s="88"/>
      <c r="BG433" s="85"/>
      <c r="BH433" s="85"/>
      <c r="BI433" s="85"/>
      <c r="BJ433" s="85"/>
      <c r="BK433" s="85"/>
      <c r="BL433" s="85"/>
      <c r="BM433" s="85"/>
      <c r="BN433" s="85"/>
      <c r="BO433" s="85"/>
      <c r="BP433" s="85"/>
      <c r="BQ433" s="85"/>
      <c r="BR433" s="85"/>
      <c r="BS433" s="85"/>
      <c r="BT433" s="85"/>
      <c r="BU433" s="85"/>
      <c r="BV433" s="85"/>
      <c r="BW433" s="85"/>
      <c r="BX433" s="85"/>
      <c r="BY433" s="85"/>
      <c r="BZ433" s="85"/>
      <c r="CA433" s="85"/>
      <c r="CB433" s="85"/>
      <c r="CC433" s="85"/>
      <c r="CD433" s="85"/>
      <c r="CE433" s="85"/>
      <c r="CF433" s="85"/>
      <c r="CG433" s="85"/>
      <c r="CH433" s="85"/>
      <c r="CI433" s="85"/>
      <c r="CJ433" s="85"/>
      <c r="CK433" s="85"/>
      <c r="CL433" s="85"/>
      <c r="CM433" s="85"/>
      <c r="CN433" s="85"/>
      <c r="CO433" s="85"/>
      <c r="CP433" s="85"/>
      <c r="CQ433" s="85"/>
      <c r="CR433" s="85"/>
      <c r="CS433" s="85"/>
      <c r="CT433" s="85"/>
      <c r="CU433" s="85"/>
      <c r="CV433" s="85"/>
      <c r="CW433" s="85"/>
      <c r="CX433" s="85"/>
      <c r="CY433" s="85"/>
      <c r="CZ433" s="85"/>
      <c r="DA433" s="85"/>
      <c r="DB433" s="85"/>
      <c r="DC433" s="85"/>
      <c r="DD433" s="85"/>
      <c r="DE433" s="85"/>
    </row>
    <row r="434" spans="1:109" x14ac:dyDescent="0.2">
      <c r="A434" s="85"/>
      <c r="B434" s="85"/>
      <c r="C434" s="85"/>
      <c r="D434" s="85"/>
      <c r="E434" s="86"/>
      <c r="F434" s="85"/>
      <c r="G434" s="87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  <c r="BB434" s="85"/>
      <c r="BC434" s="85"/>
      <c r="BD434" s="85"/>
      <c r="BE434" s="85"/>
      <c r="BF434" s="88"/>
      <c r="BG434" s="85"/>
      <c r="BH434" s="85"/>
      <c r="BI434" s="85"/>
      <c r="BJ434" s="85"/>
      <c r="BK434" s="85"/>
      <c r="BL434" s="85"/>
      <c r="BM434" s="85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x14ac:dyDescent="0.2">
      <c r="A435" s="85"/>
      <c r="B435" s="85"/>
      <c r="C435" s="85"/>
      <c r="D435" s="85"/>
      <c r="E435" s="86"/>
      <c r="F435" s="85"/>
      <c r="G435" s="87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85"/>
      <c r="AI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AV435" s="85"/>
      <c r="AW435" s="85"/>
      <c r="AX435" s="85"/>
      <c r="AY435" s="85"/>
      <c r="AZ435" s="85"/>
      <c r="BA435" s="85"/>
      <c r="BB435" s="85"/>
      <c r="BC435" s="85"/>
      <c r="BD435" s="85"/>
      <c r="BE435" s="85"/>
      <c r="BF435" s="88"/>
      <c r="BG435" s="85"/>
      <c r="BH435" s="85"/>
      <c r="BI435" s="85"/>
      <c r="BJ435" s="85"/>
      <c r="BK435" s="85"/>
      <c r="BL435" s="85"/>
      <c r="BM435" s="85"/>
      <c r="BN435" s="85"/>
      <c r="BO435" s="85"/>
      <c r="BP435" s="85"/>
      <c r="BQ435" s="85"/>
      <c r="BR435" s="85"/>
      <c r="BS435" s="85"/>
      <c r="BT435" s="85"/>
      <c r="BU435" s="85"/>
      <c r="BV435" s="85"/>
      <c r="BW435" s="85"/>
      <c r="BX435" s="85"/>
      <c r="BY435" s="85"/>
      <c r="BZ435" s="85"/>
      <c r="CA435" s="85"/>
      <c r="CB435" s="85"/>
      <c r="CC435" s="85"/>
      <c r="CD435" s="85"/>
      <c r="CE435" s="85"/>
      <c r="CF435" s="85"/>
      <c r="CG435" s="85"/>
      <c r="CH435" s="85"/>
      <c r="CI435" s="85"/>
      <c r="CJ435" s="85"/>
      <c r="CK435" s="85"/>
      <c r="CL435" s="85"/>
      <c r="CM435" s="85"/>
      <c r="CN435" s="85"/>
      <c r="CO435" s="85"/>
      <c r="CP435" s="85"/>
      <c r="CQ435" s="85"/>
      <c r="CR435" s="85"/>
      <c r="CS435" s="85"/>
      <c r="CT435" s="85"/>
      <c r="CU435" s="85"/>
      <c r="CV435" s="85"/>
      <c r="CW435" s="85"/>
      <c r="CX435" s="85"/>
      <c r="CY435" s="85"/>
      <c r="CZ435" s="85"/>
      <c r="DA435" s="85"/>
      <c r="DB435" s="85"/>
      <c r="DC435" s="85"/>
      <c r="DD435" s="85"/>
      <c r="DE435" s="85"/>
    </row>
    <row r="436" spans="1:109" x14ac:dyDescent="0.2">
      <c r="A436" s="85"/>
      <c r="B436" s="85"/>
      <c r="C436" s="85"/>
      <c r="D436" s="85"/>
      <c r="E436" s="86"/>
      <c r="F436" s="85"/>
      <c r="G436" s="87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  <c r="AY436" s="85"/>
      <c r="AZ436" s="85"/>
      <c r="BA436" s="85"/>
      <c r="BB436" s="85"/>
      <c r="BC436" s="85"/>
      <c r="BD436" s="85"/>
      <c r="BE436" s="85"/>
      <c r="BF436" s="88"/>
      <c r="BG436" s="85"/>
      <c r="BH436" s="85"/>
      <c r="BI436" s="85"/>
      <c r="BJ436" s="85"/>
      <c r="BK436" s="85"/>
      <c r="BL436" s="85"/>
      <c r="BM436" s="85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x14ac:dyDescent="0.2">
      <c r="A437" s="85"/>
      <c r="B437" s="85"/>
      <c r="C437" s="85"/>
      <c r="D437" s="85"/>
      <c r="E437" s="86"/>
      <c r="F437" s="85"/>
      <c r="G437" s="87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85"/>
      <c r="AI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AV437" s="85"/>
      <c r="AW437" s="85"/>
      <c r="AX437" s="85"/>
      <c r="AY437" s="85"/>
      <c r="AZ437" s="85"/>
      <c r="BA437" s="85"/>
      <c r="BB437" s="85"/>
      <c r="BC437" s="85"/>
      <c r="BD437" s="85"/>
      <c r="BE437" s="85"/>
      <c r="BF437" s="88"/>
      <c r="BG437" s="85"/>
      <c r="BH437" s="85"/>
      <c r="BI437" s="85"/>
      <c r="BJ437" s="85"/>
      <c r="BK437" s="85"/>
      <c r="BL437" s="85"/>
      <c r="BM437" s="85"/>
      <c r="BN437" s="85"/>
      <c r="BO437" s="85"/>
      <c r="BP437" s="85"/>
      <c r="BQ437" s="85"/>
      <c r="BR437" s="85"/>
      <c r="BS437" s="85"/>
      <c r="BT437" s="85"/>
      <c r="BU437" s="85"/>
      <c r="BV437" s="85"/>
      <c r="BW437" s="85"/>
      <c r="BX437" s="85"/>
      <c r="BY437" s="85"/>
      <c r="BZ437" s="85"/>
      <c r="CA437" s="85"/>
      <c r="CB437" s="85"/>
      <c r="CC437" s="85"/>
      <c r="CD437" s="85"/>
      <c r="CE437" s="85"/>
      <c r="CF437" s="85"/>
      <c r="CG437" s="85"/>
      <c r="CH437" s="85"/>
      <c r="CI437" s="85"/>
      <c r="CJ437" s="85"/>
      <c r="CK437" s="85"/>
      <c r="CL437" s="85"/>
      <c r="CM437" s="85"/>
      <c r="CN437" s="85"/>
      <c r="CO437" s="85"/>
      <c r="CP437" s="85"/>
      <c r="CQ437" s="85"/>
      <c r="CR437" s="85"/>
      <c r="CS437" s="85"/>
      <c r="CT437" s="85"/>
      <c r="CU437" s="85"/>
      <c r="CV437" s="85"/>
      <c r="CW437" s="85"/>
      <c r="CX437" s="85"/>
      <c r="CY437" s="85"/>
      <c r="CZ437" s="85"/>
      <c r="DA437" s="85"/>
      <c r="DB437" s="85"/>
      <c r="DC437" s="85"/>
      <c r="DD437" s="85"/>
      <c r="DE437" s="85"/>
    </row>
    <row r="438" spans="1:109" x14ac:dyDescent="0.2">
      <c r="A438" s="85"/>
      <c r="B438" s="85"/>
      <c r="C438" s="85"/>
      <c r="D438" s="85"/>
      <c r="E438" s="86"/>
      <c r="F438" s="85"/>
      <c r="G438" s="87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  <c r="AY438" s="85"/>
      <c r="AZ438" s="85"/>
      <c r="BA438" s="85"/>
      <c r="BB438" s="85"/>
      <c r="BC438" s="85"/>
      <c r="BD438" s="85"/>
      <c r="BE438" s="85"/>
      <c r="BF438" s="88"/>
      <c r="BG438" s="85"/>
      <c r="BH438" s="85"/>
      <c r="BI438" s="85"/>
      <c r="BJ438" s="85"/>
      <c r="BK438" s="85"/>
      <c r="BL438" s="85"/>
      <c r="BM438" s="85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x14ac:dyDescent="0.2">
      <c r="A439" s="85"/>
      <c r="B439" s="85"/>
      <c r="C439" s="85"/>
      <c r="D439" s="85"/>
      <c r="E439" s="86"/>
      <c r="F439" s="85"/>
      <c r="G439" s="87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85"/>
      <c r="AI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AV439" s="85"/>
      <c r="AW439" s="85"/>
      <c r="AX439" s="85"/>
      <c r="AY439" s="85"/>
      <c r="AZ439" s="85"/>
      <c r="BA439" s="85"/>
      <c r="BB439" s="85"/>
      <c r="BC439" s="85"/>
      <c r="BD439" s="85"/>
      <c r="BE439" s="85"/>
      <c r="BF439" s="88"/>
      <c r="BG439" s="85"/>
      <c r="BH439" s="85"/>
      <c r="BI439" s="85"/>
      <c r="BJ439" s="85"/>
      <c r="BK439" s="85"/>
      <c r="BL439" s="85"/>
      <c r="BM439" s="85"/>
      <c r="BN439" s="85"/>
      <c r="BO439" s="85"/>
      <c r="BP439" s="85"/>
      <c r="BQ439" s="85"/>
      <c r="BR439" s="85"/>
      <c r="BS439" s="85"/>
      <c r="BT439" s="85"/>
      <c r="BU439" s="85"/>
      <c r="BV439" s="85"/>
      <c r="BW439" s="85"/>
      <c r="BX439" s="85"/>
      <c r="BY439" s="85"/>
      <c r="BZ439" s="85"/>
      <c r="CA439" s="85"/>
      <c r="CB439" s="85"/>
      <c r="CC439" s="85"/>
      <c r="CD439" s="85"/>
      <c r="CE439" s="85"/>
      <c r="CF439" s="85"/>
      <c r="CG439" s="85"/>
      <c r="CH439" s="85"/>
      <c r="CI439" s="85"/>
      <c r="CJ439" s="85"/>
      <c r="CK439" s="85"/>
      <c r="CL439" s="85"/>
      <c r="CM439" s="85"/>
      <c r="CN439" s="85"/>
      <c r="CO439" s="85"/>
      <c r="CP439" s="85"/>
      <c r="CQ439" s="85"/>
      <c r="CR439" s="85"/>
      <c r="CS439" s="85"/>
      <c r="CT439" s="85"/>
      <c r="CU439" s="85"/>
      <c r="CV439" s="85"/>
      <c r="CW439" s="85"/>
      <c r="CX439" s="85"/>
      <c r="CY439" s="85"/>
      <c r="CZ439" s="85"/>
      <c r="DA439" s="85"/>
      <c r="DB439" s="85"/>
      <c r="DC439" s="85"/>
      <c r="DD439" s="85"/>
      <c r="DE439" s="85"/>
    </row>
    <row r="440" spans="1:109" x14ac:dyDescent="0.2">
      <c r="A440" s="85"/>
      <c r="B440" s="85"/>
      <c r="C440" s="85"/>
      <c r="D440" s="85"/>
      <c r="E440" s="86"/>
      <c r="F440" s="85"/>
      <c r="G440" s="87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  <c r="BB440" s="85"/>
      <c r="BC440" s="85"/>
      <c r="BD440" s="85"/>
      <c r="BE440" s="85"/>
      <c r="BF440" s="88"/>
      <c r="BG440" s="85"/>
      <c r="BH440" s="85"/>
      <c r="BI440" s="85"/>
      <c r="BJ440" s="85"/>
      <c r="BK440" s="85"/>
      <c r="BL440" s="85"/>
      <c r="BM440" s="85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  <c r="CM440" s="85"/>
      <c r="CN440" s="85"/>
      <c r="CO440" s="85"/>
      <c r="CP440" s="85"/>
      <c r="CQ440" s="85"/>
      <c r="CR440" s="85"/>
      <c r="CS440" s="85"/>
      <c r="CT440" s="85"/>
      <c r="CU440" s="85"/>
      <c r="CV440" s="85"/>
      <c r="CW440" s="85"/>
      <c r="CX440" s="85"/>
      <c r="CY440" s="85"/>
      <c r="CZ440" s="85"/>
      <c r="DA440" s="85"/>
      <c r="DB440" s="85"/>
      <c r="DC440" s="85"/>
      <c r="DD440" s="85"/>
      <c r="DE440" s="85"/>
    </row>
    <row r="441" spans="1:109" x14ac:dyDescent="0.2">
      <c r="A441" s="85"/>
      <c r="B441" s="85"/>
      <c r="C441" s="85"/>
      <c r="D441" s="85"/>
      <c r="E441" s="86"/>
      <c r="F441" s="85"/>
      <c r="G441" s="87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  <c r="AY441" s="85"/>
      <c r="AZ441" s="85"/>
      <c r="BA441" s="85"/>
      <c r="BB441" s="85"/>
      <c r="BC441" s="85"/>
      <c r="BD441" s="85"/>
      <c r="BE441" s="85"/>
      <c r="BF441" s="88"/>
      <c r="BG441" s="85"/>
      <c r="BH441" s="85"/>
      <c r="BI441" s="85"/>
      <c r="BJ441" s="85"/>
      <c r="BK441" s="85"/>
      <c r="BL441" s="85"/>
      <c r="BM441" s="85"/>
      <c r="BN441" s="85"/>
      <c r="BO441" s="85"/>
      <c r="BP441" s="85"/>
      <c r="BQ441" s="85"/>
      <c r="BR441" s="85"/>
      <c r="BS441" s="85"/>
      <c r="BT441" s="85"/>
      <c r="BU441" s="85"/>
      <c r="BV441" s="85"/>
      <c r="BW441" s="85"/>
      <c r="BX441" s="85"/>
      <c r="BY441" s="85"/>
      <c r="BZ441" s="85"/>
      <c r="CA441" s="85"/>
      <c r="CB441" s="85"/>
      <c r="CC441" s="85"/>
      <c r="CD441" s="85"/>
      <c r="CE441" s="85"/>
      <c r="CF441" s="85"/>
      <c r="CG441" s="85"/>
      <c r="CH441" s="85"/>
      <c r="CI441" s="85"/>
      <c r="CJ441" s="85"/>
      <c r="CK441" s="85"/>
      <c r="CL441" s="85"/>
      <c r="CM441" s="85"/>
      <c r="CN441" s="85"/>
      <c r="CO441" s="85"/>
      <c r="CP441" s="85"/>
      <c r="CQ441" s="85"/>
      <c r="CR441" s="85"/>
      <c r="CS441" s="85"/>
      <c r="CT441" s="85"/>
      <c r="CU441" s="85"/>
      <c r="CV441" s="85"/>
      <c r="CW441" s="85"/>
      <c r="CX441" s="85"/>
      <c r="CY441" s="85"/>
      <c r="CZ441" s="85"/>
      <c r="DA441" s="85"/>
      <c r="DB441" s="85"/>
      <c r="DC441" s="85"/>
      <c r="DD441" s="85"/>
      <c r="DE441" s="85"/>
    </row>
    <row r="442" spans="1:109" x14ac:dyDescent="0.2">
      <c r="A442" s="85"/>
      <c r="B442" s="85"/>
      <c r="C442" s="85"/>
      <c r="D442" s="85"/>
      <c r="E442" s="86"/>
      <c r="F442" s="85"/>
      <c r="G442" s="87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85"/>
      <c r="AI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AV442" s="85"/>
      <c r="AW442" s="85"/>
      <c r="AX442" s="85"/>
      <c r="AY442" s="85"/>
      <c r="AZ442" s="85"/>
      <c r="BA442" s="85"/>
      <c r="BB442" s="85"/>
      <c r="BC442" s="85"/>
      <c r="BD442" s="85"/>
      <c r="BE442" s="85"/>
      <c r="BF442" s="88"/>
      <c r="BG442" s="85"/>
      <c r="BH442" s="85"/>
      <c r="BI442" s="85"/>
      <c r="BJ442" s="85"/>
      <c r="BK442" s="85"/>
      <c r="BL442" s="85"/>
      <c r="BM442" s="85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x14ac:dyDescent="0.2">
      <c r="A443" s="85"/>
      <c r="B443" s="85"/>
      <c r="C443" s="85"/>
      <c r="D443" s="85"/>
      <c r="E443" s="86"/>
      <c r="F443" s="85"/>
      <c r="G443" s="87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  <c r="AH443" s="85"/>
      <c r="AI443" s="85"/>
      <c r="AJ443" s="85"/>
      <c r="AK443" s="85"/>
      <c r="AL443" s="85"/>
      <c r="AM443" s="85"/>
      <c r="AN443" s="85"/>
      <c r="AO443" s="85"/>
      <c r="AP443" s="85"/>
      <c r="AQ443" s="85"/>
      <c r="AR443" s="85"/>
      <c r="AS443" s="85"/>
      <c r="AT443" s="85"/>
      <c r="AU443" s="85"/>
      <c r="AV443" s="85"/>
      <c r="AW443" s="85"/>
      <c r="AX443" s="85"/>
      <c r="AY443" s="85"/>
      <c r="AZ443" s="85"/>
      <c r="BA443" s="85"/>
      <c r="BB443" s="85"/>
      <c r="BC443" s="85"/>
      <c r="BD443" s="85"/>
      <c r="BE443" s="85"/>
      <c r="BF443" s="88"/>
      <c r="BG443" s="85"/>
      <c r="BH443" s="85"/>
      <c r="BI443" s="85"/>
      <c r="BJ443" s="85"/>
      <c r="BK443" s="85"/>
      <c r="BL443" s="85"/>
      <c r="BM443" s="85"/>
      <c r="BN443" s="85"/>
      <c r="BO443" s="85"/>
      <c r="BP443" s="85"/>
      <c r="BQ443" s="85"/>
      <c r="BR443" s="85"/>
      <c r="BS443" s="85"/>
      <c r="BT443" s="85"/>
      <c r="BU443" s="85"/>
      <c r="BV443" s="85"/>
      <c r="BW443" s="85"/>
      <c r="BX443" s="85"/>
      <c r="BY443" s="85"/>
      <c r="BZ443" s="85"/>
      <c r="CA443" s="85"/>
      <c r="CB443" s="85"/>
      <c r="CC443" s="85"/>
      <c r="CD443" s="85"/>
      <c r="CE443" s="85"/>
      <c r="CF443" s="85"/>
      <c r="CG443" s="85"/>
      <c r="CH443" s="85"/>
      <c r="CI443" s="85"/>
      <c r="CJ443" s="85"/>
      <c r="CK443" s="85"/>
      <c r="CL443" s="85"/>
      <c r="CM443" s="85"/>
      <c r="CN443" s="85"/>
      <c r="CO443" s="85"/>
      <c r="CP443" s="85"/>
      <c r="CQ443" s="85"/>
      <c r="CR443" s="85"/>
      <c r="CS443" s="85"/>
      <c r="CT443" s="85"/>
      <c r="CU443" s="85"/>
      <c r="CV443" s="85"/>
      <c r="CW443" s="85"/>
      <c r="CX443" s="85"/>
      <c r="CY443" s="85"/>
      <c r="CZ443" s="85"/>
      <c r="DA443" s="85"/>
      <c r="DB443" s="85"/>
      <c r="DC443" s="85"/>
      <c r="DD443" s="85"/>
      <c r="DE443" s="85"/>
    </row>
    <row r="444" spans="1:109" x14ac:dyDescent="0.2">
      <c r="A444" s="85"/>
      <c r="B444" s="85"/>
      <c r="C444" s="85"/>
      <c r="D444" s="85"/>
      <c r="E444" s="86"/>
      <c r="F444" s="85"/>
      <c r="G444" s="87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AV444" s="85"/>
      <c r="AW444" s="85"/>
      <c r="AX444" s="85"/>
      <c r="AY444" s="85"/>
      <c r="AZ444" s="85"/>
      <c r="BA444" s="85"/>
      <c r="BB444" s="85"/>
      <c r="BC444" s="85"/>
      <c r="BD444" s="85"/>
      <c r="BE444" s="85"/>
      <c r="BF444" s="88"/>
      <c r="BG444" s="85"/>
      <c r="BH444" s="85"/>
      <c r="BI444" s="85"/>
      <c r="BJ444" s="85"/>
      <c r="BK444" s="85"/>
      <c r="BL444" s="85"/>
      <c r="BM444" s="85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x14ac:dyDescent="0.2">
      <c r="A445" s="85"/>
      <c r="B445" s="85"/>
      <c r="C445" s="85"/>
      <c r="D445" s="85"/>
      <c r="E445" s="86"/>
      <c r="F445" s="85"/>
      <c r="G445" s="87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  <c r="AY445" s="85"/>
      <c r="AZ445" s="85"/>
      <c r="BA445" s="85"/>
      <c r="BB445" s="85"/>
      <c r="BC445" s="85"/>
      <c r="BD445" s="85"/>
      <c r="BE445" s="85"/>
      <c r="BF445" s="88"/>
      <c r="BG445" s="85"/>
      <c r="BH445" s="85"/>
      <c r="BI445" s="85"/>
      <c r="BJ445" s="85"/>
      <c r="BK445" s="85"/>
      <c r="BL445" s="85"/>
      <c r="BM445" s="85"/>
      <c r="BN445" s="85"/>
      <c r="BO445" s="85"/>
      <c r="BP445" s="85"/>
      <c r="BQ445" s="85"/>
      <c r="BR445" s="85"/>
      <c r="BS445" s="85"/>
      <c r="BT445" s="85"/>
      <c r="BU445" s="85"/>
      <c r="BV445" s="85"/>
      <c r="BW445" s="85"/>
      <c r="BX445" s="85"/>
      <c r="BY445" s="85"/>
      <c r="BZ445" s="85"/>
      <c r="CA445" s="85"/>
      <c r="CB445" s="85"/>
      <c r="CC445" s="85"/>
      <c r="CD445" s="85"/>
      <c r="CE445" s="85"/>
      <c r="CF445" s="85"/>
      <c r="CG445" s="85"/>
      <c r="CH445" s="85"/>
      <c r="CI445" s="85"/>
      <c r="CJ445" s="85"/>
      <c r="CK445" s="85"/>
      <c r="CL445" s="85"/>
      <c r="CM445" s="85"/>
      <c r="CN445" s="85"/>
      <c r="CO445" s="85"/>
      <c r="CP445" s="85"/>
      <c r="CQ445" s="85"/>
      <c r="CR445" s="85"/>
      <c r="CS445" s="85"/>
      <c r="CT445" s="85"/>
      <c r="CU445" s="85"/>
      <c r="CV445" s="85"/>
      <c r="CW445" s="85"/>
      <c r="CX445" s="85"/>
      <c r="CY445" s="85"/>
      <c r="CZ445" s="85"/>
      <c r="DA445" s="85"/>
      <c r="DB445" s="85"/>
      <c r="DC445" s="85"/>
      <c r="DD445" s="85"/>
      <c r="DE445" s="85"/>
    </row>
    <row r="446" spans="1:109" x14ac:dyDescent="0.2">
      <c r="A446" s="85"/>
      <c r="B446" s="85"/>
      <c r="C446" s="85"/>
      <c r="D446" s="85"/>
      <c r="E446" s="86"/>
      <c r="F446" s="85"/>
      <c r="G446" s="87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  <c r="AY446" s="85"/>
      <c r="AZ446" s="85"/>
      <c r="BA446" s="85"/>
      <c r="BB446" s="85"/>
      <c r="BC446" s="85"/>
      <c r="BD446" s="85"/>
      <c r="BE446" s="85"/>
      <c r="BF446" s="88"/>
      <c r="BG446" s="85"/>
      <c r="BH446" s="85"/>
      <c r="BI446" s="85"/>
      <c r="BJ446" s="85"/>
      <c r="BK446" s="85"/>
      <c r="BL446" s="85"/>
      <c r="BM446" s="85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  <c r="CM446" s="85"/>
      <c r="CN446" s="85"/>
      <c r="CO446" s="85"/>
      <c r="CP446" s="85"/>
      <c r="CQ446" s="85"/>
      <c r="CR446" s="85"/>
      <c r="CS446" s="85"/>
      <c r="CT446" s="85"/>
      <c r="CU446" s="85"/>
      <c r="CV446" s="85"/>
      <c r="CW446" s="85"/>
      <c r="CX446" s="85"/>
      <c r="CY446" s="85"/>
      <c r="CZ446" s="85"/>
      <c r="DA446" s="85"/>
      <c r="DB446" s="85"/>
      <c r="DC446" s="85"/>
      <c r="DD446" s="85"/>
      <c r="DE446" s="85"/>
    </row>
    <row r="447" spans="1:109" x14ac:dyDescent="0.2">
      <c r="A447" s="85"/>
      <c r="B447" s="85"/>
      <c r="C447" s="85"/>
      <c r="D447" s="85"/>
      <c r="E447" s="86"/>
      <c r="F447" s="85"/>
      <c r="G447" s="87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  <c r="AY447" s="85"/>
      <c r="AZ447" s="85"/>
      <c r="BA447" s="85"/>
      <c r="BB447" s="85"/>
      <c r="BC447" s="85"/>
      <c r="BD447" s="85"/>
      <c r="BE447" s="85"/>
      <c r="BF447" s="88"/>
      <c r="BG447" s="85"/>
      <c r="BH447" s="85"/>
      <c r="BI447" s="85"/>
      <c r="BJ447" s="85"/>
      <c r="BK447" s="85"/>
      <c r="BL447" s="85"/>
      <c r="BM447" s="85"/>
      <c r="BN447" s="85"/>
      <c r="BO447" s="85"/>
      <c r="BP447" s="85"/>
      <c r="BQ447" s="85"/>
      <c r="BR447" s="85"/>
      <c r="BS447" s="85"/>
      <c r="BT447" s="85"/>
      <c r="BU447" s="85"/>
      <c r="BV447" s="85"/>
      <c r="BW447" s="85"/>
      <c r="BX447" s="85"/>
      <c r="BY447" s="85"/>
      <c r="BZ447" s="85"/>
      <c r="CA447" s="85"/>
      <c r="CB447" s="85"/>
      <c r="CC447" s="85"/>
      <c r="CD447" s="85"/>
      <c r="CE447" s="85"/>
      <c r="CF447" s="85"/>
      <c r="CG447" s="85"/>
      <c r="CH447" s="85"/>
      <c r="CI447" s="85"/>
      <c r="CJ447" s="85"/>
      <c r="CK447" s="85"/>
      <c r="CL447" s="85"/>
      <c r="CM447" s="85"/>
      <c r="CN447" s="85"/>
      <c r="CO447" s="85"/>
      <c r="CP447" s="85"/>
      <c r="CQ447" s="85"/>
      <c r="CR447" s="85"/>
      <c r="CS447" s="85"/>
      <c r="CT447" s="85"/>
      <c r="CU447" s="85"/>
      <c r="CV447" s="85"/>
      <c r="CW447" s="85"/>
      <c r="CX447" s="85"/>
      <c r="CY447" s="85"/>
      <c r="CZ447" s="85"/>
      <c r="DA447" s="85"/>
      <c r="DB447" s="85"/>
      <c r="DC447" s="85"/>
      <c r="DD447" s="85"/>
      <c r="DE447" s="85"/>
    </row>
    <row r="448" spans="1:109" x14ac:dyDescent="0.2">
      <c r="A448" s="85"/>
      <c r="B448" s="85"/>
      <c r="C448" s="85"/>
      <c r="D448" s="85"/>
      <c r="E448" s="86"/>
      <c r="F448" s="85"/>
      <c r="G448" s="87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  <c r="BB448" s="85"/>
      <c r="BC448" s="85"/>
      <c r="BD448" s="85"/>
      <c r="BE448" s="85"/>
      <c r="BF448" s="88"/>
      <c r="BG448" s="85"/>
      <c r="BH448" s="85"/>
      <c r="BI448" s="85"/>
      <c r="BJ448" s="85"/>
      <c r="BK448" s="85"/>
      <c r="BL448" s="85"/>
      <c r="BM448" s="85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x14ac:dyDescent="0.2">
      <c r="A449" s="85"/>
      <c r="B449" s="85"/>
      <c r="C449" s="85"/>
      <c r="D449" s="85"/>
      <c r="E449" s="86"/>
      <c r="F449" s="85"/>
      <c r="G449" s="87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  <c r="AH449" s="85"/>
      <c r="AI449" s="85"/>
      <c r="AJ449" s="85"/>
      <c r="AK449" s="85"/>
      <c r="AL449" s="85"/>
      <c r="AM449" s="85"/>
      <c r="AN449" s="85"/>
      <c r="AO449" s="85"/>
      <c r="AP449" s="85"/>
      <c r="AQ449" s="85"/>
      <c r="AR449" s="85"/>
      <c r="AS449" s="85"/>
      <c r="AT449" s="85"/>
      <c r="AU449" s="85"/>
      <c r="AV449" s="85"/>
      <c r="AW449" s="85"/>
      <c r="AX449" s="85"/>
      <c r="AY449" s="85"/>
      <c r="AZ449" s="85"/>
      <c r="BA449" s="85"/>
      <c r="BB449" s="85"/>
      <c r="BC449" s="85"/>
      <c r="BD449" s="85"/>
      <c r="BE449" s="85"/>
      <c r="BF449" s="88"/>
      <c r="BG449" s="85"/>
      <c r="BH449" s="85"/>
      <c r="BI449" s="85"/>
      <c r="BJ449" s="85"/>
      <c r="BK449" s="85"/>
      <c r="BL449" s="85"/>
      <c r="BM449" s="85"/>
      <c r="BN449" s="85"/>
      <c r="BO449" s="85"/>
      <c r="BP449" s="85"/>
      <c r="BQ449" s="85"/>
      <c r="BR449" s="85"/>
      <c r="BS449" s="85"/>
      <c r="BT449" s="85"/>
      <c r="BU449" s="85"/>
      <c r="BV449" s="85"/>
      <c r="BW449" s="85"/>
      <c r="BX449" s="85"/>
      <c r="BY449" s="85"/>
      <c r="BZ449" s="85"/>
      <c r="CA449" s="85"/>
      <c r="CB449" s="85"/>
      <c r="CC449" s="85"/>
      <c r="CD449" s="85"/>
      <c r="CE449" s="85"/>
      <c r="CF449" s="85"/>
      <c r="CG449" s="85"/>
      <c r="CH449" s="85"/>
      <c r="CI449" s="85"/>
      <c r="CJ449" s="85"/>
      <c r="CK449" s="85"/>
      <c r="CL449" s="85"/>
      <c r="CM449" s="85"/>
      <c r="CN449" s="85"/>
      <c r="CO449" s="85"/>
      <c r="CP449" s="85"/>
      <c r="CQ449" s="85"/>
      <c r="CR449" s="85"/>
      <c r="CS449" s="85"/>
      <c r="CT449" s="85"/>
      <c r="CU449" s="85"/>
      <c r="CV449" s="85"/>
      <c r="CW449" s="85"/>
      <c r="CX449" s="85"/>
      <c r="CY449" s="85"/>
      <c r="CZ449" s="85"/>
      <c r="DA449" s="85"/>
      <c r="DB449" s="85"/>
      <c r="DC449" s="85"/>
      <c r="DD449" s="85"/>
      <c r="DE449" s="85"/>
    </row>
    <row r="450" spans="1:109" x14ac:dyDescent="0.2">
      <c r="A450" s="85"/>
      <c r="B450" s="85"/>
      <c r="C450" s="85"/>
      <c r="D450" s="85"/>
      <c r="E450" s="86"/>
      <c r="F450" s="85"/>
      <c r="G450" s="87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  <c r="AY450" s="85"/>
      <c r="AZ450" s="85"/>
      <c r="BA450" s="85"/>
      <c r="BB450" s="85"/>
      <c r="BC450" s="85"/>
      <c r="BD450" s="85"/>
      <c r="BE450" s="85"/>
      <c r="BF450" s="88"/>
      <c r="BG450" s="85"/>
      <c r="BH450" s="85"/>
      <c r="BI450" s="85"/>
      <c r="BJ450" s="85"/>
      <c r="BK450" s="85"/>
      <c r="BL450" s="85"/>
      <c r="BM450" s="85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x14ac:dyDescent="0.2">
      <c r="A451" s="85"/>
      <c r="B451" s="85"/>
      <c r="C451" s="85"/>
      <c r="D451" s="85"/>
      <c r="E451" s="86"/>
      <c r="F451" s="85"/>
      <c r="G451" s="87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  <c r="AY451" s="85"/>
      <c r="AZ451" s="85"/>
      <c r="BA451" s="85"/>
      <c r="BB451" s="85"/>
      <c r="BC451" s="85"/>
      <c r="BD451" s="85"/>
      <c r="BE451" s="85"/>
      <c r="BF451" s="88"/>
      <c r="BG451" s="85"/>
      <c r="BH451" s="85"/>
      <c r="BI451" s="85"/>
      <c r="BJ451" s="85"/>
      <c r="BK451" s="85"/>
      <c r="BL451" s="85"/>
      <c r="BM451" s="85"/>
      <c r="BN451" s="85"/>
      <c r="BO451" s="85"/>
      <c r="BP451" s="85"/>
      <c r="BQ451" s="85"/>
      <c r="BR451" s="85"/>
      <c r="BS451" s="85"/>
      <c r="BT451" s="85"/>
      <c r="BU451" s="85"/>
      <c r="BV451" s="85"/>
      <c r="BW451" s="85"/>
      <c r="BX451" s="85"/>
      <c r="BY451" s="85"/>
      <c r="BZ451" s="85"/>
      <c r="CA451" s="85"/>
      <c r="CB451" s="85"/>
      <c r="CC451" s="85"/>
      <c r="CD451" s="85"/>
      <c r="CE451" s="85"/>
      <c r="CF451" s="85"/>
      <c r="CG451" s="85"/>
      <c r="CH451" s="85"/>
      <c r="CI451" s="85"/>
      <c r="CJ451" s="85"/>
      <c r="CK451" s="85"/>
      <c r="CL451" s="85"/>
      <c r="CM451" s="85"/>
      <c r="CN451" s="85"/>
      <c r="CO451" s="85"/>
      <c r="CP451" s="85"/>
      <c r="CQ451" s="85"/>
      <c r="CR451" s="85"/>
      <c r="CS451" s="85"/>
      <c r="CT451" s="85"/>
      <c r="CU451" s="85"/>
      <c r="CV451" s="85"/>
      <c r="CW451" s="85"/>
      <c r="CX451" s="85"/>
      <c r="CY451" s="85"/>
      <c r="CZ451" s="85"/>
      <c r="DA451" s="85"/>
      <c r="DB451" s="85"/>
      <c r="DC451" s="85"/>
      <c r="DD451" s="85"/>
      <c r="DE451" s="85"/>
    </row>
    <row r="452" spans="1:109" x14ac:dyDescent="0.2">
      <c r="A452" s="85"/>
      <c r="B452" s="85"/>
      <c r="C452" s="85"/>
      <c r="D452" s="85"/>
      <c r="E452" s="86"/>
      <c r="F452" s="85"/>
      <c r="G452" s="87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85"/>
      <c r="AI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AV452" s="85"/>
      <c r="AW452" s="85"/>
      <c r="AX452" s="85"/>
      <c r="AY452" s="85"/>
      <c r="AZ452" s="85"/>
      <c r="BA452" s="85"/>
      <c r="BB452" s="85"/>
      <c r="BC452" s="85"/>
      <c r="BD452" s="85"/>
      <c r="BE452" s="85"/>
      <c r="BF452" s="88"/>
      <c r="BG452" s="85"/>
      <c r="BH452" s="85"/>
      <c r="BI452" s="85"/>
      <c r="BJ452" s="85"/>
      <c r="BK452" s="85"/>
      <c r="BL452" s="85"/>
      <c r="BM452" s="85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x14ac:dyDescent="0.2">
      <c r="A453" s="85"/>
      <c r="B453" s="85"/>
      <c r="C453" s="85"/>
      <c r="D453" s="85"/>
      <c r="E453" s="86"/>
      <c r="F453" s="85"/>
      <c r="G453" s="87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85"/>
      <c r="AI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AV453" s="85"/>
      <c r="AW453" s="85"/>
      <c r="AX453" s="85"/>
      <c r="AY453" s="85"/>
      <c r="AZ453" s="85"/>
      <c r="BA453" s="85"/>
      <c r="BB453" s="85"/>
      <c r="BC453" s="85"/>
      <c r="BD453" s="85"/>
      <c r="BE453" s="85"/>
      <c r="BF453" s="88"/>
      <c r="BG453" s="85"/>
      <c r="BH453" s="85"/>
      <c r="BI453" s="85"/>
      <c r="BJ453" s="85"/>
      <c r="BK453" s="85"/>
      <c r="BL453" s="85"/>
      <c r="BM453" s="85"/>
      <c r="BN453" s="85"/>
      <c r="BO453" s="85"/>
      <c r="BP453" s="85"/>
      <c r="BQ453" s="85"/>
      <c r="BR453" s="85"/>
      <c r="BS453" s="85"/>
      <c r="BT453" s="85"/>
      <c r="BU453" s="85"/>
      <c r="BV453" s="85"/>
      <c r="BW453" s="85"/>
      <c r="BX453" s="85"/>
      <c r="BY453" s="85"/>
      <c r="BZ453" s="85"/>
      <c r="CA453" s="85"/>
      <c r="CB453" s="85"/>
      <c r="CC453" s="85"/>
      <c r="CD453" s="85"/>
      <c r="CE453" s="85"/>
      <c r="CF453" s="85"/>
      <c r="CG453" s="85"/>
      <c r="CH453" s="85"/>
      <c r="CI453" s="85"/>
      <c r="CJ453" s="85"/>
      <c r="CK453" s="85"/>
      <c r="CL453" s="85"/>
      <c r="CM453" s="85"/>
      <c r="CN453" s="85"/>
      <c r="CO453" s="85"/>
      <c r="CP453" s="85"/>
      <c r="CQ453" s="85"/>
      <c r="CR453" s="85"/>
      <c r="CS453" s="85"/>
      <c r="CT453" s="85"/>
      <c r="CU453" s="85"/>
      <c r="CV453" s="85"/>
      <c r="CW453" s="85"/>
      <c r="CX453" s="85"/>
      <c r="CY453" s="85"/>
      <c r="CZ453" s="85"/>
      <c r="DA453" s="85"/>
      <c r="DB453" s="85"/>
      <c r="DC453" s="85"/>
      <c r="DD453" s="85"/>
      <c r="DE453" s="85"/>
    </row>
    <row r="454" spans="1:109" x14ac:dyDescent="0.2">
      <c r="A454" s="85"/>
      <c r="B454" s="85"/>
      <c r="C454" s="85"/>
      <c r="D454" s="85"/>
      <c r="E454" s="86"/>
      <c r="F454" s="85"/>
      <c r="G454" s="87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85"/>
      <c r="AI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AV454" s="85"/>
      <c r="AW454" s="85"/>
      <c r="AX454" s="85"/>
      <c r="AY454" s="85"/>
      <c r="AZ454" s="85"/>
      <c r="BA454" s="85"/>
      <c r="BB454" s="85"/>
      <c r="BC454" s="85"/>
      <c r="BD454" s="85"/>
      <c r="BE454" s="85"/>
      <c r="BF454" s="88"/>
      <c r="BG454" s="85"/>
      <c r="BH454" s="85"/>
      <c r="BI454" s="85"/>
      <c r="BJ454" s="85"/>
      <c r="BK454" s="85"/>
      <c r="BL454" s="85"/>
      <c r="BM454" s="85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x14ac:dyDescent="0.2">
      <c r="A455" s="85"/>
      <c r="B455" s="85"/>
      <c r="C455" s="85"/>
      <c r="D455" s="85"/>
      <c r="E455" s="86"/>
      <c r="F455" s="85"/>
      <c r="G455" s="87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  <c r="AH455" s="85"/>
      <c r="AI455" s="85"/>
      <c r="AJ455" s="85"/>
      <c r="AK455" s="85"/>
      <c r="AL455" s="85"/>
      <c r="AM455" s="85"/>
      <c r="AN455" s="85"/>
      <c r="AO455" s="85"/>
      <c r="AP455" s="85"/>
      <c r="AQ455" s="85"/>
      <c r="AR455" s="85"/>
      <c r="AS455" s="85"/>
      <c r="AT455" s="85"/>
      <c r="AU455" s="85"/>
      <c r="AV455" s="85"/>
      <c r="AW455" s="85"/>
      <c r="AX455" s="85"/>
      <c r="AY455" s="85"/>
      <c r="AZ455" s="85"/>
      <c r="BA455" s="85"/>
      <c r="BB455" s="85"/>
      <c r="BC455" s="85"/>
      <c r="BD455" s="85"/>
      <c r="BE455" s="85"/>
      <c r="BF455" s="88"/>
      <c r="BG455" s="85"/>
      <c r="BH455" s="85"/>
      <c r="BI455" s="85"/>
      <c r="BJ455" s="85"/>
      <c r="BK455" s="85"/>
      <c r="BL455" s="85"/>
      <c r="BM455" s="85"/>
      <c r="BN455" s="85"/>
      <c r="BO455" s="85"/>
      <c r="BP455" s="85"/>
      <c r="BQ455" s="85"/>
      <c r="BR455" s="85"/>
      <c r="BS455" s="85"/>
      <c r="BT455" s="85"/>
      <c r="BU455" s="85"/>
      <c r="BV455" s="85"/>
      <c r="BW455" s="85"/>
      <c r="BX455" s="85"/>
      <c r="BY455" s="85"/>
      <c r="BZ455" s="85"/>
      <c r="CA455" s="85"/>
      <c r="CB455" s="85"/>
      <c r="CC455" s="85"/>
      <c r="CD455" s="85"/>
      <c r="CE455" s="85"/>
      <c r="CF455" s="85"/>
      <c r="CG455" s="85"/>
      <c r="CH455" s="85"/>
      <c r="CI455" s="85"/>
      <c r="CJ455" s="85"/>
      <c r="CK455" s="85"/>
      <c r="CL455" s="85"/>
      <c r="CM455" s="85"/>
      <c r="CN455" s="85"/>
      <c r="CO455" s="85"/>
      <c r="CP455" s="85"/>
      <c r="CQ455" s="85"/>
      <c r="CR455" s="85"/>
      <c r="CS455" s="85"/>
      <c r="CT455" s="85"/>
      <c r="CU455" s="85"/>
      <c r="CV455" s="85"/>
      <c r="CW455" s="85"/>
      <c r="CX455" s="85"/>
      <c r="CY455" s="85"/>
      <c r="CZ455" s="85"/>
      <c r="DA455" s="85"/>
      <c r="DB455" s="85"/>
      <c r="DC455" s="85"/>
      <c r="DD455" s="85"/>
      <c r="DE455" s="85"/>
    </row>
    <row r="456" spans="1:109" x14ac:dyDescent="0.2">
      <c r="A456" s="85"/>
      <c r="B456" s="85"/>
      <c r="C456" s="85"/>
      <c r="D456" s="85"/>
      <c r="E456" s="86"/>
      <c r="F456" s="85"/>
      <c r="G456" s="87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  <c r="BB456" s="85"/>
      <c r="BC456" s="85"/>
      <c r="BD456" s="85"/>
      <c r="BE456" s="85"/>
      <c r="BF456" s="88"/>
      <c r="BG456" s="85"/>
      <c r="BH456" s="85"/>
      <c r="BI456" s="85"/>
      <c r="BJ456" s="85"/>
      <c r="BK456" s="85"/>
      <c r="BL456" s="85"/>
      <c r="BM456" s="85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x14ac:dyDescent="0.2">
      <c r="A457" s="85"/>
      <c r="B457" s="85"/>
      <c r="C457" s="85"/>
      <c r="D457" s="85"/>
      <c r="E457" s="86"/>
      <c r="F457" s="85"/>
      <c r="G457" s="87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  <c r="BB457" s="85"/>
      <c r="BC457" s="85"/>
      <c r="BD457" s="85"/>
      <c r="BE457" s="85"/>
      <c r="BF457" s="88"/>
      <c r="BG457" s="85"/>
      <c r="BH457" s="85"/>
      <c r="BI457" s="85"/>
      <c r="BJ457" s="85"/>
      <c r="BK457" s="85"/>
      <c r="BL457" s="85"/>
      <c r="BM457" s="85"/>
      <c r="BN457" s="85"/>
      <c r="BO457" s="85"/>
      <c r="BP457" s="85"/>
      <c r="BQ457" s="85"/>
      <c r="BR457" s="85"/>
      <c r="BS457" s="85"/>
      <c r="BT457" s="85"/>
      <c r="BU457" s="85"/>
      <c r="BV457" s="85"/>
      <c r="BW457" s="85"/>
      <c r="BX457" s="85"/>
      <c r="BY457" s="85"/>
      <c r="BZ457" s="85"/>
      <c r="CA457" s="85"/>
      <c r="CB457" s="85"/>
      <c r="CC457" s="85"/>
      <c r="CD457" s="85"/>
      <c r="CE457" s="85"/>
      <c r="CF457" s="85"/>
      <c r="CG457" s="85"/>
      <c r="CH457" s="85"/>
      <c r="CI457" s="85"/>
      <c r="CJ457" s="85"/>
      <c r="CK457" s="85"/>
      <c r="CL457" s="85"/>
      <c r="CM457" s="85"/>
      <c r="CN457" s="85"/>
      <c r="CO457" s="85"/>
      <c r="CP457" s="85"/>
      <c r="CQ457" s="85"/>
      <c r="CR457" s="85"/>
      <c r="CS457" s="85"/>
      <c r="CT457" s="85"/>
      <c r="CU457" s="85"/>
      <c r="CV457" s="85"/>
      <c r="CW457" s="85"/>
      <c r="CX457" s="85"/>
      <c r="CY457" s="85"/>
      <c r="CZ457" s="85"/>
      <c r="DA457" s="85"/>
      <c r="DB457" s="85"/>
      <c r="DC457" s="85"/>
      <c r="DD457" s="85"/>
      <c r="DE457" s="85"/>
    </row>
    <row r="458" spans="1:109" x14ac:dyDescent="0.2">
      <c r="A458" s="85"/>
      <c r="B458" s="85"/>
      <c r="C458" s="85"/>
      <c r="D458" s="85"/>
      <c r="E458" s="86"/>
      <c r="F458" s="85"/>
      <c r="G458" s="87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8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x14ac:dyDescent="0.2">
      <c r="A459" s="85"/>
      <c r="B459" s="85"/>
      <c r="C459" s="85"/>
      <c r="D459" s="85"/>
      <c r="E459" s="86"/>
      <c r="F459" s="85"/>
      <c r="G459" s="87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  <c r="BB459" s="85"/>
      <c r="BC459" s="85"/>
      <c r="BD459" s="85"/>
      <c r="BE459" s="85"/>
      <c r="BF459" s="88"/>
      <c r="BG459" s="85"/>
      <c r="BH459" s="85"/>
      <c r="BI459" s="85"/>
      <c r="BJ459" s="85"/>
      <c r="BK459" s="85"/>
      <c r="BL459" s="85"/>
      <c r="BM459" s="85"/>
      <c r="BN459" s="85"/>
      <c r="BO459" s="85"/>
      <c r="BP459" s="85"/>
      <c r="BQ459" s="85"/>
      <c r="BR459" s="85"/>
      <c r="BS459" s="85"/>
      <c r="BT459" s="85"/>
      <c r="BU459" s="85"/>
      <c r="BV459" s="85"/>
      <c r="BW459" s="85"/>
      <c r="BX459" s="85"/>
      <c r="BY459" s="85"/>
      <c r="BZ459" s="85"/>
      <c r="CA459" s="85"/>
      <c r="CB459" s="85"/>
      <c r="CC459" s="85"/>
      <c r="CD459" s="85"/>
      <c r="CE459" s="85"/>
      <c r="CF459" s="85"/>
      <c r="CG459" s="85"/>
      <c r="CH459" s="85"/>
      <c r="CI459" s="85"/>
      <c r="CJ459" s="85"/>
      <c r="CK459" s="85"/>
      <c r="CL459" s="85"/>
      <c r="CM459" s="85"/>
      <c r="CN459" s="85"/>
      <c r="CO459" s="85"/>
      <c r="CP459" s="85"/>
      <c r="CQ459" s="85"/>
      <c r="CR459" s="85"/>
      <c r="CS459" s="85"/>
      <c r="CT459" s="85"/>
      <c r="CU459" s="85"/>
      <c r="CV459" s="85"/>
      <c r="CW459" s="85"/>
      <c r="CX459" s="85"/>
      <c r="CY459" s="85"/>
      <c r="CZ459" s="85"/>
      <c r="DA459" s="85"/>
      <c r="DB459" s="85"/>
      <c r="DC459" s="85"/>
      <c r="DD459" s="85"/>
      <c r="DE459" s="85"/>
    </row>
    <row r="460" spans="1:109" x14ac:dyDescent="0.2">
      <c r="A460" s="85"/>
      <c r="B460" s="85"/>
      <c r="C460" s="85"/>
      <c r="D460" s="85"/>
      <c r="E460" s="86"/>
      <c r="F460" s="85"/>
      <c r="G460" s="87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  <c r="BB460" s="85"/>
      <c r="BC460" s="85"/>
      <c r="BD460" s="85"/>
      <c r="BE460" s="85"/>
      <c r="BF460" s="88"/>
      <c r="BG460" s="85"/>
      <c r="BH460" s="85"/>
      <c r="BI460" s="85"/>
      <c r="BJ460" s="85"/>
      <c r="BK460" s="85"/>
      <c r="BL460" s="85"/>
      <c r="BM460" s="85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x14ac:dyDescent="0.2">
      <c r="A461" s="85"/>
      <c r="B461" s="85"/>
      <c r="C461" s="85"/>
      <c r="D461" s="85"/>
      <c r="E461" s="86"/>
      <c r="F461" s="85"/>
      <c r="G461" s="87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  <c r="AH461" s="85"/>
      <c r="AI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AV461" s="85"/>
      <c r="AW461" s="85"/>
      <c r="AX461" s="85"/>
      <c r="AY461" s="85"/>
      <c r="AZ461" s="85"/>
      <c r="BA461" s="85"/>
      <c r="BB461" s="85"/>
      <c r="BC461" s="85"/>
      <c r="BD461" s="85"/>
      <c r="BE461" s="85"/>
      <c r="BF461" s="88"/>
      <c r="BG461" s="85"/>
      <c r="BH461" s="85"/>
      <c r="BI461" s="85"/>
      <c r="BJ461" s="85"/>
      <c r="BK461" s="85"/>
      <c r="BL461" s="85"/>
      <c r="BM461" s="85"/>
      <c r="BN461" s="85"/>
      <c r="BO461" s="85"/>
      <c r="BP461" s="85"/>
      <c r="BQ461" s="85"/>
      <c r="BR461" s="85"/>
      <c r="BS461" s="85"/>
      <c r="BT461" s="85"/>
      <c r="BU461" s="85"/>
      <c r="BV461" s="85"/>
      <c r="BW461" s="85"/>
      <c r="BX461" s="85"/>
      <c r="BY461" s="85"/>
      <c r="BZ461" s="85"/>
      <c r="CA461" s="85"/>
      <c r="CB461" s="85"/>
      <c r="CC461" s="85"/>
      <c r="CD461" s="85"/>
      <c r="CE461" s="85"/>
      <c r="CF461" s="85"/>
      <c r="CG461" s="85"/>
      <c r="CH461" s="85"/>
      <c r="CI461" s="85"/>
      <c r="CJ461" s="85"/>
      <c r="CK461" s="85"/>
      <c r="CL461" s="85"/>
      <c r="CM461" s="85"/>
      <c r="CN461" s="85"/>
      <c r="CO461" s="85"/>
      <c r="CP461" s="85"/>
      <c r="CQ461" s="85"/>
      <c r="CR461" s="85"/>
      <c r="CS461" s="85"/>
      <c r="CT461" s="85"/>
      <c r="CU461" s="85"/>
      <c r="CV461" s="85"/>
      <c r="CW461" s="85"/>
      <c r="CX461" s="85"/>
      <c r="CY461" s="85"/>
      <c r="CZ461" s="85"/>
      <c r="DA461" s="85"/>
      <c r="DB461" s="85"/>
      <c r="DC461" s="85"/>
      <c r="DD461" s="85"/>
      <c r="DE461" s="85"/>
    </row>
    <row r="462" spans="1:109" x14ac:dyDescent="0.2">
      <c r="A462" s="85"/>
      <c r="B462" s="85"/>
      <c r="C462" s="85"/>
      <c r="D462" s="85"/>
      <c r="E462" s="86"/>
      <c r="F462" s="85"/>
      <c r="G462" s="87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  <c r="BB462" s="85"/>
      <c r="BC462" s="85"/>
      <c r="BD462" s="85"/>
      <c r="BE462" s="85"/>
      <c r="BF462" s="88"/>
      <c r="BG462" s="85"/>
      <c r="BH462" s="85"/>
      <c r="BI462" s="85"/>
      <c r="BJ462" s="85"/>
      <c r="BK462" s="85"/>
      <c r="BL462" s="85"/>
      <c r="BM462" s="85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</row>
    <row r="463" spans="1:109" x14ac:dyDescent="0.2">
      <c r="A463" s="85"/>
      <c r="B463" s="85"/>
      <c r="C463" s="85"/>
      <c r="D463" s="85"/>
      <c r="E463" s="86"/>
      <c r="F463" s="85"/>
      <c r="G463" s="87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  <c r="BB463" s="85"/>
      <c r="BC463" s="85"/>
      <c r="BD463" s="85"/>
      <c r="BE463" s="85"/>
      <c r="BF463" s="88"/>
      <c r="BG463" s="85"/>
      <c r="BH463" s="85"/>
      <c r="BI463" s="85"/>
      <c r="BJ463" s="85"/>
      <c r="BK463" s="85"/>
      <c r="BL463" s="85"/>
      <c r="BM463" s="85"/>
      <c r="BN463" s="85"/>
      <c r="BO463" s="85"/>
      <c r="BP463" s="85"/>
      <c r="BQ463" s="85"/>
      <c r="BR463" s="85"/>
      <c r="BS463" s="85"/>
      <c r="BT463" s="85"/>
      <c r="BU463" s="85"/>
      <c r="BV463" s="85"/>
      <c r="BW463" s="85"/>
      <c r="BX463" s="85"/>
      <c r="BY463" s="85"/>
      <c r="BZ463" s="85"/>
      <c r="CA463" s="85"/>
      <c r="CB463" s="85"/>
      <c r="CC463" s="85"/>
      <c r="CD463" s="85"/>
      <c r="CE463" s="85"/>
      <c r="CF463" s="85"/>
      <c r="CG463" s="85"/>
      <c r="CH463" s="85"/>
      <c r="CI463" s="85"/>
      <c r="CJ463" s="85"/>
      <c r="CK463" s="85"/>
      <c r="CL463" s="85"/>
      <c r="CM463" s="85"/>
      <c r="CN463" s="85"/>
      <c r="CO463" s="85"/>
      <c r="CP463" s="85"/>
      <c r="CQ463" s="85"/>
      <c r="CR463" s="85"/>
      <c r="CS463" s="85"/>
      <c r="CT463" s="85"/>
      <c r="CU463" s="85"/>
      <c r="CV463" s="85"/>
      <c r="CW463" s="85"/>
      <c r="CX463" s="85"/>
      <c r="CY463" s="85"/>
      <c r="CZ463" s="85"/>
      <c r="DA463" s="85"/>
      <c r="DB463" s="85"/>
      <c r="DC463" s="85"/>
      <c r="DD463" s="85"/>
      <c r="DE463" s="85"/>
    </row>
    <row r="464" spans="1:109" x14ac:dyDescent="0.2">
      <c r="A464" s="85"/>
      <c r="B464" s="85"/>
      <c r="C464" s="85"/>
      <c r="D464" s="85"/>
      <c r="E464" s="86"/>
      <c r="F464" s="85"/>
      <c r="G464" s="87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  <c r="AY464" s="85"/>
      <c r="AZ464" s="85"/>
      <c r="BA464" s="85"/>
      <c r="BB464" s="85"/>
      <c r="BC464" s="85"/>
      <c r="BD464" s="85"/>
      <c r="BE464" s="85"/>
      <c r="BF464" s="88"/>
      <c r="BG464" s="85"/>
      <c r="BH464" s="85"/>
      <c r="BI464" s="85"/>
      <c r="BJ464" s="85"/>
      <c r="BK464" s="85"/>
      <c r="BL464" s="85"/>
      <c r="BM464" s="85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x14ac:dyDescent="0.2">
      <c r="A465" s="85"/>
      <c r="B465" s="85"/>
      <c r="C465" s="85"/>
      <c r="D465" s="85"/>
      <c r="E465" s="86"/>
      <c r="F465" s="85"/>
      <c r="G465" s="87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85"/>
      <c r="AI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AV465" s="85"/>
      <c r="AW465" s="85"/>
      <c r="AX465" s="85"/>
      <c r="AY465" s="85"/>
      <c r="AZ465" s="85"/>
      <c r="BA465" s="85"/>
      <c r="BB465" s="85"/>
      <c r="BC465" s="85"/>
      <c r="BD465" s="85"/>
      <c r="BE465" s="85"/>
      <c r="BF465" s="88"/>
      <c r="BG465" s="85"/>
      <c r="BH465" s="85"/>
      <c r="BI465" s="85"/>
      <c r="BJ465" s="85"/>
      <c r="BK465" s="85"/>
      <c r="BL465" s="85"/>
      <c r="BM465" s="85"/>
      <c r="BN465" s="85"/>
      <c r="BO465" s="85"/>
      <c r="BP465" s="85"/>
      <c r="BQ465" s="85"/>
      <c r="BR465" s="85"/>
      <c r="BS465" s="85"/>
      <c r="BT465" s="85"/>
      <c r="BU465" s="85"/>
      <c r="BV465" s="85"/>
      <c r="BW465" s="85"/>
      <c r="BX465" s="85"/>
      <c r="BY465" s="85"/>
      <c r="BZ465" s="85"/>
      <c r="CA465" s="85"/>
      <c r="CB465" s="85"/>
      <c r="CC465" s="85"/>
      <c r="CD465" s="85"/>
      <c r="CE465" s="85"/>
      <c r="CF465" s="85"/>
      <c r="CG465" s="85"/>
      <c r="CH465" s="85"/>
      <c r="CI465" s="85"/>
      <c r="CJ465" s="85"/>
      <c r="CK465" s="85"/>
      <c r="CL465" s="85"/>
      <c r="CM465" s="85"/>
      <c r="CN465" s="85"/>
      <c r="CO465" s="85"/>
      <c r="CP465" s="85"/>
      <c r="CQ465" s="85"/>
      <c r="CR465" s="85"/>
      <c r="CS465" s="85"/>
      <c r="CT465" s="85"/>
      <c r="CU465" s="85"/>
      <c r="CV465" s="85"/>
      <c r="CW465" s="85"/>
      <c r="CX465" s="85"/>
      <c r="CY465" s="85"/>
      <c r="CZ465" s="85"/>
      <c r="DA465" s="85"/>
      <c r="DB465" s="85"/>
      <c r="DC465" s="85"/>
      <c r="DD465" s="85"/>
      <c r="DE465" s="85"/>
    </row>
    <row r="466" spans="1:109" x14ac:dyDescent="0.2">
      <c r="A466" s="85"/>
      <c r="B466" s="85"/>
      <c r="C466" s="85"/>
      <c r="D466" s="85"/>
      <c r="E466" s="86"/>
      <c r="F466" s="85"/>
      <c r="G466" s="87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85"/>
      <c r="AI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AV466" s="85"/>
      <c r="AW466" s="85"/>
      <c r="AX466" s="85"/>
      <c r="AY466" s="85"/>
      <c r="AZ466" s="85"/>
      <c r="BA466" s="85"/>
      <c r="BB466" s="85"/>
      <c r="BC466" s="85"/>
      <c r="BD466" s="85"/>
      <c r="BE466" s="85"/>
      <c r="BF466" s="88"/>
      <c r="BG466" s="85"/>
      <c r="BH466" s="85"/>
      <c r="BI466" s="85"/>
      <c r="BJ466" s="85"/>
      <c r="BK466" s="85"/>
      <c r="BL466" s="85"/>
      <c r="BM466" s="85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x14ac:dyDescent="0.2">
      <c r="A467" s="85"/>
      <c r="B467" s="85"/>
      <c r="C467" s="85"/>
      <c r="D467" s="85"/>
      <c r="E467" s="86"/>
      <c r="F467" s="85"/>
      <c r="G467" s="87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  <c r="AH467" s="85"/>
      <c r="AI467" s="85"/>
      <c r="AJ467" s="85"/>
      <c r="AK467" s="85"/>
      <c r="AL467" s="85"/>
      <c r="AM467" s="85"/>
      <c r="AN467" s="85"/>
      <c r="AO467" s="85"/>
      <c r="AP467" s="85"/>
      <c r="AQ467" s="85"/>
      <c r="AR467" s="85"/>
      <c r="AS467" s="85"/>
      <c r="AT467" s="85"/>
      <c r="AU467" s="85"/>
      <c r="AV467" s="85"/>
      <c r="AW467" s="85"/>
      <c r="AX467" s="85"/>
      <c r="AY467" s="85"/>
      <c r="AZ467" s="85"/>
      <c r="BA467" s="85"/>
      <c r="BB467" s="85"/>
      <c r="BC467" s="85"/>
      <c r="BD467" s="85"/>
      <c r="BE467" s="85"/>
      <c r="BF467" s="88"/>
      <c r="BG467" s="85"/>
      <c r="BH467" s="85"/>
      <c r="BI467" s="85"/>
      <c r="BJ467" s="85"/>
      <c r="BK467" s="85"/>
      <c r="BL467" s="85"/>
      <c r="BM467" s="85"/>
      <c r="BN467" s="85"/>
      <c r="BO467" s="85"/>
      <c r="BP467" s="85"/>
      <c r="BQ467" s="85"/>
      <c r="BR467" s="85"/>
      <c r="BS467" s="85"/>
      <c r="BT467" s="85"/>
      <c r="BU467" s="85"/>
      <c r="BV467" s="85"/>
      <c r="BW467" s="85"/>
      <c r="BX467" s="85"/>
      <c r="BY467" s="85"/>
      <c r="BZ467" s="85"/>
      <c r="CA467" s="85"/>
      <c r="CB467" s="85"/>
      <c r="CC467" s="85"/>
      <c r="CD467" s="85"/>
      <c r="CE467" s="85"/>
      <c r="CF467" s="85"/>
      <c r="CG467" s="85"/>
      <c r="CH467" s="85"/>
      <c r="CI467" s="85"/>
      <c r="CJ467" s="85"/>
      <c r="CK467" s="85"/>
      <c r="CL467" s="85"/>
      <c r="CM467" s="85"/>
      <c r="CN467" s="85"/>
      <c r="CO467" s="85"/>
      <c r="CP467" s="85"/>
      <c r="CQ467" s="85"/>
      <c r="CR467" s="85"/>
      <c r="CS467" s="85"/>
      <c r="CT467" s="85"/>
      <c r="CU467" s="85"/>
      <c r="CV467" s="85"/>
      <c r="CW467" s="85"/>
      <c r="CX467" s="85"/>
      <c r="CY467" s="85"/>
      <c r="CZ467" s="85"/>
      <c r="DA467" s="85"/>
      <c r="DB467" s="85"/>
      <c r="DC467" s="85"/>
      <c r="DD467" s="85"/>
      <c r="DE467" s="85"/>
    </row>
    <row r="468" spans="1:109" x14ac:dyDescent="0.2">
      <c r="A468" s="85"/>
      <c r="B468" s="85"/>
      <c r="C468" s="85"/>
      <c r="D468" s="85"/>
      <c r="E468" s="86"/>
      <c r="F468" s="85"/>
      <c r="G468" s="87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85"/>
      <c r="AI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AV468" s="85"/>
      <c r="AW468" s="85"/>
      <c r="AX468" s="85"/>
      <c r="AY468" s="85"/>
      <c r="AZ468" s="85"/>
      <c r="BA468" s="85"/>
      <c r="BB468" s="85"/>
      <c r="BC468" s="85"/>
      <c r="BD468" s="85"/>
      <c r="BE468" s="85"/>
      <c r="BF468" s="88"/>
      <c r="BG468" s="85"/>
      <c r="BH468" s="85"/>
      <c r="BI468" s="85"/>
      <c r="BJ468" s="85"/>
      <c r="BK468" s="85"/>
      <c r="BL468" s="85"/>
      <c r="BM468" s="85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x14ac:dyDescent="0.2">
      <c r="A469" s="85"/>
      <c r="B469" s="85"/>
      <c r="C469" s="85"/>
      <c r="D469" s="85"/>
      <c r="E469" s="86"/>
      <c r="F469" s="85"/>
      <c r="G469" s="87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85"/>
      <c r="AI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AV469" s="85"/>
      <c r="AW469" s="85"/>
      <c r="AX469" s="85"/>
      <c r="AY469" s="85"/>
      <c r="AZ469" s="85"/>
      <c r="BA469" s="85"/>
      <c r="BB469" s="85"/>
      <c r="BC469" s="85"/>
      <c r="BD469" s="85"/>
      <c r="BE469" s="85"/>
      <c r="BF469" s="88"/>
      <c r="BG469" s="85"/>
      <c r="BH469" s="85"/>
      <c r="BI469" s="85"/>
      <c r="BJ469" s="85"/>
      <c r="BK469" s="85"/>
      <c r="BL469" s="85"/>
      <c r="BM469" s="85"/>
      <c r="BN469" s="85"/>
      <c r="BO469" s="85"/>
      <c r="BP469" s="85"/>
      <c r="BQ469" s="85"/>
      <c r="BR469" s="85"/>
      <c r="BS469" s="85"/>
      <c r="BT469" s="85"/>
      <c r="BU469" s="85"/>
      <c r="BV469" s="85"/>
      <c r="BW469" s="85"/>
      <c r="BX469" s="85"/>
      <c r="BY469" s="85"/>
      <c r="BZ469" s="85"/>
      <c r="CA469" s="85"/>
      <c r="CB469" s="85"/>
      <c r="CC469" s="85"/>
      <c r="CD469" s="85"/>
      <c r="CE469" s="85"/>
      <c r="CF469" s="85"/>
      <c r="CG469" s="85"/>
      <c r="CH469" s="85"/>
      <c r="CI469" s="85"/>
      <c r="CJ469" s="85"/>
      <c r="CK469" s="85"/>
      <c r="CL469" s="85"/>
      <c r="CM469" s="85"/>
      <c r="CN469" s="85"/>
      <c r="CO469" s="85"/>
      <c r="CP469" s="85"/>
      <c r="CQ469" s="85"/>
      <c r="CR469" s="85"/>
      <c r="CS469" s="85"/>
      <c r="CT469" s="85"/>
      <c r="CU469" s="85"/>
      <c r="CV469" s="85"/>
      <c r="CW469" s="85"/>
      <c r="CX469" s="85"/>
      <c r="CY469" s="85"/>
      <c r="CZ469" s="85"/>
      <c r="DA469" s="85"/>
      <c r="DB469" s="85"/>
      <c r="DC469" s="85"/>
      <c r="DD469" s="85"/>
      <c r="DE469" s="85"/>
    </row>
    <row r="470" spans="1:109" x14ac:dyDescent="0.2">
      <c r="A470" s="85"/>
      <c r="B470" s="85"/>
      <c r="C470" s="85"/>
      <c r="D470" s="85"/>
      <c r="E470" s="86"/>
      <c r="F470" s="85"/>
      <c r="G470" s="87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  <c r="BB470" s="85"/>
      <c r="BC470" s="85"/>
      <c r="BD470" s="85"/>
      <c r="BE470" s="85"/>
      <c r="BF470" s="88"/>
      <c r="BG470" s="85"/>
      <c r="BH470" s="85"/>
      <c r="BI470" s="85"/>
      <c r="BJ470" s="85"/>
      <c r="BK470" s="85"/>
      <c r="BL470" s="85"/>
      <c r="BM470" s="85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x14ac:dyDescent="0.2">
      <c r="A471" s="85"/>
      <c r="B471" s="85"/>
      <c r="C471" s="85"/>
      <c r="D471" s="85"/>
      <c r="E471" s="86"/>
      <c r="F471" s="85"/>
      <c r="G471" s="87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AV471" s="85"/>
      <c r="AW471" s="85"/>
      <c r="AX471" s="85"/>
      <c r="AY471" s="85"/>
      <c r="AZ471" s="85"/>
      <c r="BA471" s="85"/>
      <c r="BB471" s="85"/>
      <c r="BC471" s="85"/>
      <c r="BD471" s="85"/>
      <c r="BE471" s="85"/>
      <c r="BF471" s="88"/>
      <c r="BG471" s="85"/>
      <c r="BH471" s="85"/>
      <c r="BI471" s="85"/>
      <c r="BJ471" s="85"/>
      <c r="BK471" s="85"/>
      <c r="BL471" s="85"/>
      <c r="BM471" s="85"/>
      <c r="BN471" s="85"/>
      <c r="BO471" s="85"/>
      <c r="BP471" s="85"/>
      <c r="BQ471" s="85"/>
      <c r="BR471" s="85"/>
      <c r="BS471" s="85"/>
      <c r="BT471" s="85"/>
      <c r="BU471" s="85"/>
      <c r="BV471" s="85"/>
      <c r="BW471" s="85"/>
      <c r="BX471" s="85"/>
      <c r="BY471" s="85"/>
      <c r="BZ471" s="85"/>
      <c r="CA471" s="85"/>
      <c r="CB471" s="85"/>
      <c r="CC471" s="85"/>
      <c r="CD471" s="85"/>
      <c r="CE471" s="85"/>
      <c r="CF471" s="85"/>
      <c r="CG471" s="85"/>
      <c r="CH471" s="85"/>
      <c r="CI471" s="85"/>
      <c r="CJ471" s="85"/>
      <c r="CK471" s="85"/>
      <c r="CL471" s="85"/>
      <c r="CM471" s="85"/>
      <c r="CN471" s="85"/>
      <c r="CO471" s="85"/>
      <c r="CP471" s="85"/>
      <c r="CQ471" s="85"/>
      <c r="CR471" s="85"/>
      <c r="CS471" s="85"/>
      <c r="CT471" s="85"/>
      <c r="CU471" s="85"/>
      <c r="CV471" s="85"/>
      <c r="CW471" s="85"/>
      <c r="CX471" s="85"/>
      <c r="CY471" s="85"/>
      <c r="CZ471" s="85"/>
      <c r="DA471" s="85"/>
      <c r="DB471" s="85"/>
      <c r="DC471" s="85"/>
      <c r="DD471" s="85"/>
      <c r="DE471" s="85"/>
    </row>
    <row r="472" spans="1:109" x14ac:dyDescent="0.2">
      <c r="A472" s="85"/>
      <c r="B472" s="85"/>
      <c r="C472" s="85"/>
      <c r="D472" s="85"/>
      <c r="E472" s="86"/>
      <c r="F472" s="85"/>
      <c r="G472" s="87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  <c r="AY472" s="85"/>
      <c r="AZ472" s="85"/>
      <c r="BA472" s="85"/>
      <c r="BB472" s="85"/>
      <c r="BC472" s="85"/>
      <c r="BD472" s="85"/>
      <c r="BE472" s="85"/>
      <c r="BF472" s="88"/>
      <c r="BG472" s="85"/>
      <c r="BH472" s="85"/>
      <c r="BI472" s="85"/>
      <c r="BJ472" s="85"/>
      <c r="BK472" s="85"/>
      <c r="BL472" s="85"/>
      <c r="BM472" s="85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x14ac:dyDescent="0.2">
      <c r="A473" s="85"/>
      <c r="B473" s="85"/>
      <c r="C473" s="85"/>
      <c r="D473" s="85"/>
      <c r="E473" s="86"/>
      <c r="F473" s="85"/>
      <c r="G473" s="87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  <c r="AH473" s="85"/>
      <c r="AI473" s="85"/>
      <c r="AJ473" s="85"/>
      <c r="AK473" s="85"/>
      <c r="AL473" s="85"/>
      <c r="AM473" s="85"/>
      <c r="AN473" s="85"/>
      <c r="AO473" s="85"/>
      <c r="AP473" s="85"/>
      <c r="AQ473" s="85"/>
      <c r="AR473" s="85"/>
      <c r="AS473" s="85"/>
      <c r="AT473" s="85"/>
      <c r="AU473" s="85"/>
      <c r="AV473" s="85"/>
      <c r="AW473" s="85"/>
      <c r="AX473" s="85"/>
      <c r="AY473" s="85"/>
      <c r="AZ473" s="85"/>
      <c r="BA473" s="85"/>
      <c r="BB473" s="85"/>
      <c r="BC473" s="85"/>
      <c r="BD473" s="85"/>
      <c r="BE473" s="85"/>
      <c r="BF473" s="88"/>
      <c r="BG473" s="85"/>
      <c r="BH473" s="85"/>
      <c r="BI473" s="85"/>
      <c r="BJ473" s="85"/>
      <c r="BK473" s="85"/>
      <c r="BL473" s="85"/>
      <c r="BM473" s="85"/>
      <c r="BN473" s="85"/>
      <c r="BO473" s="85"/>
      <c r="BP473" s="85"/>
      <c r="BQ473" s="85"/>
      <c r="BR473" s="85"/>
      <c r="BS473" s="85"/>
      <c r="BT473" s="85"/>
      <c r="BU473" s="85"/>
      <c r="BV473" s="85"/>
      <c r="BW473" s="85"/>
      <c r="BX473" s="85"/>
      <c r="BY473" s="85"/>
      <c r="BZ473" s="85"/>
      <c r="CA473" s="85"/>
      <c r="CB473" s="85"/>
      <c r="CC473" s="85"/>
      <c r="CD473" s="85"/>
      <c r="CE473" s="85"/>
      <c r="CF473" s="85"/>
      <c r="CG473" s="85"/>
      <c r="CH473" s="85"/>
      <c r="CI473" s="85"/>
      <c r="CJ473" s="85"/>
      <c r="CK473" s="85"/>
      <c r="CL473" s="85"/>
      <c r="CM473" s="85"/>
      <c r="CN473" s="85"/>
      <c r="CO473" s="85"/>
      <c r="CP473" s="85"/>
      <c r="CQ473" s="85"/>
      <c r="CR473" s="85"/>
      <c r="CS473" s="85"/>
      <c r="CT473" s="85"/>
      <c r="CU473" s="85"/>
      <c r="CV473" s="85"/>
      <c r="CW473" s="85"/>
      <c r="CX473" s="85"/>
      <c r="CY473" s="85"/>
      <c r="CZ473" s="85"/>
      <c r="DA473" s="85"/>
      <c r="DB473" s="85"/>
      <c r="DC473" s="85"/>
      <c r="DD473" s="85"/>
      <c r="DE473" s="85"/>
    </row>
    <row r="474" spans="1:109" x14ac:dyDescent="0.2">
      <c r="A474" s="85"/>
      <c r="B474" s="85"/>
      <c r="C474" s="85"/>
      <c r="D474" s="85"/>
      <c r="E474" s="86"/>
      <c r="F474" s="85"/>
      <c r="G474" s="87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85"/>
      <c r="AI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AV474" s="85"/>
      <c r="AW474" s="85"/>
      <c r="AX474" s="85"/>
      <c r="AY474" s="85"/>
      <c r="AZ474" s="85"/>
      <c r="BA474" s="85"/>
      <c r="BB474" s="85"/>
      <c r="BC474" s="85"/>
      <c r="BD474" s="85"/>
      <c r="BE474" s="85"/>
      <c r="BF474" s="88"/>
      <c r="BG474" s="85"/>
      <c r="BH474" s="85"/>
      <c r="BI474" s="85"/>
      <c r="BJ474" s="85"/>
      <c r="BK474" s="85"/>
      <c r="BL474" s="85"/>
      <c r="BM474" s="85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x14ac:dyDescent="0.2">
      <c r="A475" s="85"/>
      <c r="B475" s="85"/>
      <c r="C475" s="85"/>
      <c r="D475" s="85"/>
      <c r="E475" s="86"/>
      <c r="F475" s="85"/>
      <c r="G475" s="87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85"/>
      <c r="AI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AV475" s="85"/>
      <c r="AW475" s="85"/>
      <c r="AX475" s="85"/>
      <c r="AY475" s="85"/>
      <c r="AZ475" s="85"/>
      <c r="BA475" s="85"/>
      <c r="BB475" s="85"/>
      <c r="BC475" s="85"/>
      <c r="BD475" s="85"/>
      <c r="BE475" s="85"/>
      <c r="BF475" s="88"/>
      <c r="BG475" s="85"/>
      <c r="BH475" s="85"/>
      <c r="BI475" s="85"/>
      <c r="BJ475" s="85"/>
      <c r="BK475" s="85"/>
      <c r="BL475" s="85"/>
      <c r="BM475" s="85"/>
      <c r="BN475" s="85"/>
      <c r="BO475" s="85"/>
      <c r="BP475" s="85"/>
      <c r="BQ475" s="85"/>
      <c r="BR475" s="85"/>
      <c r="BS475" s="85"/>
      <c r="BT475" s="85"/>
      <c r="BU475" s="85"/>
      <c r="BV475" s="85"/>
      <c r="BW475" s="85"/>
      <c r="BX475" s="85"/>
      <c r="BY475" s="85"/>
      <c r="BZ475" s="85"/>
      <c r="CA475" s="85"/>
      <c r="CB475" s="85"/>
      <c r="CC475" s="85"/>
      <c r="CD475" s="85"/>
      <c r="CE475" s="85"/>
      <c r="CF475" s="85"/>
      <c r="CG475" s="85"/>
      <c r="CH475" s="85"/>
      <c r="CI475" s="85"/>
      <c r="CJ475" s="85"/>
      <c r="CK475" s="85"/>
      <c r="CL475" s="85"/>
      <c r="CM475" s="85"/>
      <c r="CN475" s="85"/>
      <c r="CO475" s="85"/>
      <c r="CP475" s="85"/>
      <c r="CQ475" s="85"/>
      <c r="CR475" s="85"/>
      <c r="CS475" s="85"/>
      <c r="CT475" s="85"/>
      <c r="CU475" s="85"/>
      <c r="CV475" s="85"/>
      <c r="CW475" s="85"/>
      <c r="CX475" s="85"/>
      <c r="CY475" s="85"/>
      <c r="CZ475" s="85"/>
      <c r="DA475" s="85"/>
      <c r="DB475" s="85"/>
      <c r="DC475" s="85"/>
      <c r="DD475" s="85"/>
      <c r="DE475" s="85"/>
    </row>
    <row r="476" spans="1:109" x14ac:dyDescent="0.2">
      <c r="A476" s="85"/>
      <c r="B476" s="85"/>
      <c r="C476" s="85"/>
      <c r="D476" s="85"/>
      <c r="E476" s="86"/>
      <c r="F476" s="85"/>
      <c r="G476" s="87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  <c r="BC476" s="85"/>
      <c r="BD476" s="85"/>
      <c r="BE476" s="85"/>
      <c r="BF476" s="88"/>
      <c r="BG476" s="85"/>
      <c r="BH476" s="85"/>
      <c r="BI476" s="85"/>
      <c r="BJ476" s="85"/>
      <c r="BK476" s="85"/>
      <c r="BL476" s="85"/>
      <c r="BM476" s="85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x14ac:dyDescent="0.2">
      <c r="A477" s="85"/>
      <c r="B477" s="85"/>
      <c r="C477" s="85"/>
      <c r="D477" s="85"/>
      <c r="E477" s="86"/>
      <c r="F477" s="85"/>
      <c r="G477" s="87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AV477" s="85"/>
      <c r="AW477" s="85"/>
      <c r="AX477" s="85"/>
      <c r="AY477" s="85"/>
      <c r="AZ477" s="85"/>
      <c r="BA477" s="85"/>
      <c r="BB477" s="85"/>
      <c r="BC477" s="85"/>
      <c r="BD477" s="85"/>
      <c r="BE477" s="85"/>
      <c r="BF477" s="88"/>
      <c r="BG477" s="85"/>
      <c r="BH477" s="85"/>
      <c r="BI477" s="85"/>
      <c r="BJ477" s="85"/>
      <c r="BK477" s="85"/>
      <c r="BL477" s="85"/>
      <c r="BM477" s="85"/>
      <c r="BN477" s="85"/>
      <c r="BO477" s="85"/>
      <c r="BP477" s="85"/>
      <c r="BQ477" s="85"/>
      <c r="BR477" s="85"/>
      <c r="BS477" s="85"/>
      <c r="BT477" s="85"/>
      <c r="BU477" s="85"/>
      <c r="BV477" s="85"/>
      <c r="BW477" s="85"/>
      <c r="BX477" s="85"/>
      <c r="BY477" s="85"/>
      <c r="BZ477" s="85"/>
      <c r="CA477" s="85"/>
      <c r="CB477" s="85"/>
      <c r="CC477" s="85"/>
      <c r="CD477" s="85"/>
      <c r="CE477" s="85"/>
      <c r="CF477" s="85"/>
      <c r="CG477" s="85"/>
      <c r="CH477" s="85"/>
      <c r="CI477" s="85"/>
      <c r="CJ477" s="85"/>
      <c r="CK477" s="85"/>
      <c r="CL477" s="85"/>
      <c r="CM477" s="85"/>
      <c r="CN477" s="85"/>
      <c r="CO477" s="85"/>
      <c r="CP477" s="85"/>
      <c r="CQ477" s="85"/>
      <c r="CR477" s="85"/>
      <c r="CS477" s="85"/>
      <c r="CT477" s="85"/>
      <c r="CU477" s="85"/>
      <c r="CV477" s="85"/>
      <c r="CW477" s="85"/>
      <c r="CX477" s="85"/>
      <c r="CY477" s="85"/>
      <c r="CZ477" s="85"/>
      <c r="DA477" s="85"/>
      <c r="DB477" s="85"/>
      <c r="DC477" s="85"/>
      <c r="DD477" s="85"/>
      <c r="DE477" s="85"/>
    </row>
    <row r="478" spans="1:109" x14ac:dyDescent="0.2">
      <c r="A478" s="85"/>
      <c r="B478" s="85"/>
      <c r="C478" s="85"/>
      <c r="D478" s="85"/>
      <c r="E478" s="86"/>
      <c r="F478" s="85"/>
      <c r="G478" s="87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AV478" s="85"/>
      <c r="AW478" s="85"/>
      <c r="AX478" s="85"/>
      <c r="AY478" s="85"/>
      <c r="AZ478" s="85"/>
      <c r="BA478" s="85"/>
      <c r="BB478" s="85"/>
      <c r="BC478" s="85"/>
      <c r="BD478" s="85"/>
      <c r="BE478" s="85"/>
      <c r="BF478" s="88"/>
      <c r="BG478" s="85"/>
      <c r="BH478" s="85"/>
      <c r="BI478" s="85"/>
      <c r="BJ478" s="85"/>
      <c r="BK478" s="85"/>
      <c r="BL478" s="85"/>
      <c r="BM478" s="85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x14ac:dyDescent="0.2">
      <c r="A479" s="85"/>
      <c r="B479" s="85"/>
      <c r="C479" s="85"/>
      <c r="D479" s="85"/>
      <c r="E479" s="86"/>
      <c r="F479" s="85"/>
      <c r="G479" s="87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  <c r="AH479" s="85"/>
      <c r="AI479" s="85"/>
      <c r="AJ479" s="85"/>
      <c r="AK479" s="85"/>
      <c r="AL479" s="85"/>
      <c r="AM479" s="85"/>
      <c r="AN479" s="85"/>
      <c r="AO479" s="85"/>
      <c r="AP479" s="85"/>
      <c r="AQ479" s="85"/>
      <c r="AR479" s="85"/>
      <c r="AS479" s="85"/>
      <c r="AT479" s="85"/>
      <c r="AU479" s="85"/>
      <c r="AV479" s="85"/>
      <c r="AW479" s="85"/>
      <c r="AX479" s="85"/>
      <c r="AY479" s="85"/>
      <c r="AZ479" s="85"/>
      <c r="BA479" s="85"/>
      <c r="BB479" s="85"/>
      <c r="BC479" s="85"/>
      <c r="BD479" s="85"/>
      <c r="BE479" s="85"/>
      <c r="BF479" s="88"/>
      <c r="BG479" s="85"/>
      <c r="BH479" s="85"/>
      <c r="BI479" s="85"/>
      <c r="BJ479" s="85"/>
      <c r="BK479" s="85"/>
      <c r="BL479" s="85"/>
      <c r="BM479" s="85"/>
      <c r="BN479" s="85"/>
      <c r="BO479" s="85"/>
      <c r="BP479" s="85"/>
      <c r="BQ479" s="85"/>
      <c r="BR479" s="85"/>
      <c r="BS479" s="85"/>
      <c r="BT479" s="85"/>
      <c r="BU479" s="85"/>
      <c r="BV479" s="85"/>
      <c r="BW479" s="85"/>
      <c r="BX479" s="85"/>
      <c r="BY479" s="85"/>
      <c r="BZ479" s="85"/>
      <c r="CA479" s="85"/>
      <c r="CB479" s="85"/>
      <c r="CC479" s="85"/>
      <c r="CD479" s="85"/>
      <c r="CE479" s="85"/>
      <c r="CF479" s="85"/>
      <c r="CG479" s="85"/>
      <c r="CH479" s="85"/>
      <c r="CI479" s="85"/>
      <c r="CJ479" s="85"/>
      <c r="CK479" s="85"/>
      <c r="CL479" s="85"/>
      <c r="CM479" s="85"/>
      <c r="CN479" s="85"/>
      <c r="CO479" s="85"/>
      <c r="CP479" s="85"/>
      <c r="CQ479" s="85"/>
      <c r="CR479" s="85"/>
      <c r="CS479" s="85"/>
      <c r="CT479" s="85"/>
      <c r="CU479" s="85"/>
      <c r="CV479" s="85"/>
      <c r="CW479" s="85"/>
      <c r="CX479" s="85"/>
      <c r="CY479" s="85"/>
      <c r="CZ479" s="85"/>
      <c r="DA479" s="85"/>
      <c r="DB479" s="85"/>
      <c r="DC479" s="85"/>
      <c r="DD479" s="85"/>
      <c r="DE479" s="85"/>
    </row>
    <row r="480" spans="1:109" x14ac:dyDescent="0.2">
      <c r="A480" s="85"/>
      <c r="B480" s="85"/>
      <c r="C480" s="85"/>
      <c r="D480" s="85"/>
      <c r="E480" s="86"/>
      <c r="F480" s="85"/>
      <c r="G480" s="87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85"/>
      <c r="AI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AV480" s="85"/>
      <c r="AW480" s="85"/>
      <c r="AX480" s="85"/>
      <c r="AY480" s="85"/>
      <c r="AZ480" s="85"/>
      <c r="BA480" s="85"/>
      <c r="BB480" s="85"/>
      <c r="BC480" s="85"/>
      <c r="BD480" s="85"/>
      <c r="BE480" s="85"/>
      <c r="BF480" s="88"/>
      <c r="BG480" s="85"/>
      <c r="BH480" s="85"/>
      <c r="BI480" s="85"/>
      <c r="BJ480" s="85"/>
      <c r="BK480" s="85"/>
      <c r="BL480" s="85"/>
      <c r="BM480" s="85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  <c r="CM480" s="85"/>
      <c r="CN480" s="85"/>
      <c r="CO480" s="85"/>
      <c r="CP480" s="85"/>
      <c r="CQ480" s="85"/>
      <c r="CR480" s="85"/>
      <c r="CS480" s="85"/>
      <c r="CT480" s="85"/>
      <c r="CU480" s="85"/>
      <c r="CV480" s="85"/>
      <c r="CW480" s="85"/>
      <c r="CX480" s="85"/>
      <c r="CY480" s="85"/>
      <c r="CZ480" s="85"/>
      <c r="DA480" s="85"/>
      <c r="DB480" s="85"/>
      <c r="DC480" s="85"/>
      <c r="DD480" s="85"/>
      <c r="DE480" s="85"/>
    </row>
    <row r="481" spans="1:109" x14ac:dyDescent="0.2">
      <c r="A481" s="85"/>
      <c r="B481" s="85"/>
      <c r="C481" s="85"/>
      <c r="D481" s="85"/>
      <c r="E481" s="86"/>
      <c r="F481" s="85"/>
      <c r="G481" s="87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85"/>
      <c r="AI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AV481" s="85"/>
      <c r="AW481" s="85"/>
      <c r="AX481" s="85"/>
      <c r="AY481" s="85"/>
      <c r="AZ481" s="85"/>
      <c r="BA481" s="85"/>
      <c r="BB481" s="85"/>
      <c r="BC481" s="85"/>
      <c r="BD481" s="85"/>
      <c r="BE481" s="85"/>
      <c r="BF481" s="88"/>
      <c r="BG481" s="85"/>
      <c r="BH481" s="85"/>
      <c r="BI481" s="85"/>
      <c r="BJ481" s="85"/>
      <c r="BK481" s="85"/>
      <c r="BL481" s="85"/>
      <c r="BM481" s="85"/>
      <c r="BN481" s="85"/>
      <c r="BO481" s="85"/>
      <c r="BP481" s="85"/>
      <c r="BQ481" s="85"/>
      <c r="BR481" s="85"/>
      <c r="BS481" s="85"/>
      <c r="BT481" s="85"/>
      <c r="BU481" s="85"/>
      <c r="BV481" s="85"/>
      <c r="BW481" s="85"/>
      <c r="BX481" s="85"/>
      <c r="BY481" s="85"/>
      <c r="BZ481" s="85"/>
      <c r="CA481" s="85"/>
      <c r="CB481" s="85"/>
      <c r="CC481" s="85"/>
      <c r="CD481" s="85"/>
      <c r="CE481" s="85"/>
      <c r="CF481" s="85"/>
      <c r="CG481" s="85"/>
      <c r="CH481" s="85"/>
      <c r="CI481" s="85"/>
      <c r="CJ481" s="85"/>
      <c r="CK481" s="85"/>
      <c r="CL481" s="85"/>
      <c r="CM481" s="85"/>
      <c r="CN481" s="85"/>
      <c r="CO481" s="85"/>
      <c r="CP481" s="85"/>
      <c r="CQ481" s="85"/>
      <c r="CR481" s="85"/>
      <c r="CS481" s="85"/>
      <c r="CT481" s="85"/>
      <c r="CU481" s="85"/>
      <c r="CV481" s="85"/>
      <c r="CW481" s="85"/>
      <c r="CX481" s="85"/>
      <c r="CY481" s="85"/>
      <c r="CZ481" s="85"/>
      <c r="DA481" s="85"/>
      <c r="DB481" s="85"/>
      <c r="DC481" s="85"/>
      <c r="DD481" s="85"/>
      <c r="DE481" s="85"/>
    </row>
    <row r="482" spans="1:109" x14ac:dyDescent="0.2">
      <c r="A482" s="85"/>
      <c r="B482" s="85"/>
      <c r="C482" s="85"/>
      <c r="D482" s="85"/>
      <c r="E482" s="86"/>
      <c r="F482" s="85"/>
      <c r="G482" s="87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85"/>
      <c r="AI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AV482" s="85"/>
      <c r="AW482" s="85"/>
      <c r="AX482" s="85"/>
      <c r="AY482" s="85"/>
      <c r="AZ482" s="85"/>
      <c r="BA482" s="85"/>
      <c r="BB482" s="85"/>
      <c r="BC482" s="85"/>
      <c r="BD482" s="85"/>
      <c r="BE482" s="85"/>
      <c r="BF482" s="88"/>
      <c r="BG482" s="85"/>
      <c r="BH482" s="85"/>
      <c r="BI482" s="85"/>
      <c r="BJ482" s="85"/>
      <c r="BK482" s="85"/>
      <c r="BL482" s="85"/>
      <c r="BM482" s="85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x14ac:dyDescent="0.2">
      <c r="A483" s="85"/>
      <c r="B483" s="85"/>
      <c r="C483" s="85"/>
      <c r="D483" s="85"/>
      <c r="E483" s="86"/>
      <c r="F483" s="85"/>
      <c r="G483" s="87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  <c r="BE483" s="85"/>
      <c r="BF483" s="88"/>
      <c r="BG483" s="85"/>
      <c r="BH483" s="85"/>
      <c r="BI483" s="85"/>
      <c r="BJ483" s="85"/>
      <c r="BK483" s="85"/>
      <c r="BL483" s="85"/>
      <c r="BM483" s="85"/>
      <c r="BN483" s="85"/>
      <c r="BO483" s="85"/>
      <c r="BP483" s="85"/>
      <c r="BQ483" s="85"/>
      <c r="BR483" s="85"/>
      <c r="BS483" s="85"/>
      <c r="BT483" s="85"/>
      <c r="BU483" s="85"/>
      <c r="BV483" s="85"/>
      <c r="BW483" s="85"/>
      <c r="BX483" s="85"/>
      <c r="BY483" s="85"/>
      <c r="BZ483" s="85"/>
      <c r="CA483" s="85"/>
      <c r="CB483" s="85"/>
      <c r="CC483" s="85"/>
      <c r="CD483" s="85"/>
      <c r="CE483" s="85"/>
      <c r="CF483" s="85"/>
      <c r="CG483" s="85"/>
      <c r="CH483" s="85"/>
      <c r="CI483" s="85"/>
      <c r="CJ483" s="85"/>
      <c r="CK483" s="85"/>
      <c r="CL483" s="85"/>
      <c r="CM483" s="85"/>
      <c r="CN483" s="85"/>
      <c r="CO483" s="85"/>
      <c r="CP483" s="85"/>
      <c r="CQ483" s="85"/>
      <c r="CR483" s="85"/>
      <c r="CS483" s="85"/>
      <c r="CT483" s="85"/>
      <c r="CU483" s="85"/>
      <c r="CV483" s="85"/>
      <c r="CW483" s="85"/>
      <c r="CX483" s="85"/>
      <c r="CY483" s="85"/>
      <c r="CZ483" s="85"/>
      <c r="DA483" s="85"/>
      <c r="DB483" s="85"/>
      <c r="DC483" s="85"/>
      <c r="DD483" s="85"/>
      <c r="DE483" s="85"/>
    </row>
    <row r="484" spans="1:109" x14ac:dyDescent="0.2">
      <c r="A484" s="85"/>
      <c r="B484" s="85"/>
      <c r="C484" s="85"/>
      <c r="D484" s="85"/>
      <c r="E484" s="86"/>
      <c r="F484" s="85"/>
      <c r="G484" s="87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  <c r="AY484" s="85"/>
      <c r="AZ484" s="85"/>
      <c r="BA484" s="85"/>
      <c r="BB484" s="85"/>
      <c r="BC484" s="85"/>
      <c r="BD484" s="85"/>
      <c r="BE484" s="85"/>
      <c r="BF484" s="88"/>
      <c r="BG484" s="85"/>
      <c r="BH484" s="85"/>
      <c r="BI484" s="85"/>
      <c r="BJ484" s="85"/>
      <c r="BK484" s="85"/>
      <c r="BL484" s="85"/>
      <c r="BM484" s="85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x14ac:dyDescent="0.2">
      <c r="A485" s="85"/>
      <c r="B485" s="85"/>
      <c r="C485" s="85"/>
      <c r="D485" s="85"/>
      <c r="E485" s="86"/>
      <c r="F485" s="85"/>
      <c r="G485" s="87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  <c r="AH485" s="85"/>
      <c r="AI485" s="85"/>
      <c r="AJ485" s="85"/>
      <c r="AK485" s="85"/>
      <c r="AL485" s="85"/>
      <c r="AM485" s="85"/>
      <c r="AN485" s="85"/>
      <c r="AO485" s="85"/>
      <c r="AP485" s="85"/>
      <c r="AQ485" s="85"/>
      <c r="AR485" s="85"/>
      <c r="AS485" s="85"/>
      <c r="AT485" s="85"/>
      <c r="AU485" s="85"/>
      <c r="AV485" s="85"/>
      <c r="AW485" s="85"/>
      <c r="AX485" s="85"/>
      <c r="AY485" s="85"/>
      <c r="AZ485" s="85"/>
      <c r="BA485" s="85"/>
      <c r="BB485" s="85"/>
      <c r="BC485" s="85"/>
      <c r="BD485" s="85"/>
      <c r="BE485" s="85"/>
      <c r="BF485" s="88"/>
      <c r="BG485" s="85"/>
      <c r="BH485" s="85"/>
      <c r="BI485" s="85"/>
      <c r="BJ485" s="85"/>
      <c r="BK485" s="85"/>
      <c r="BL485" s="85"/>
      <c r="BM485" s="85"/>
      <c r="BN485" s="85"/>
      <c r="BO485" s="85"/>
      <c r="BP485" s="85"/>
      <c r="BQ485" s="85"/>
      <c r="BR485" s="85"/>
      <c r="BS485" s="85"/>
      <c r="BT485" s="85"/>
      <c r="BU485" s="85"/>
      <c r="BV485" s="85"/>
      <c r="BW485" s="85"/>
      <c r="BX485" s="85"/>
      <c r="BY485" s="85"/>
      <c r="BZ485" s="85"/>
      <c r="CA485" s="85"/>
      <c r="CB485" s="85"/>
      <c r="CC485" s="85"/>
      <c r="CD485" s="85"/>
      <c r="CE485" s="85"/>
      <c r="CF485" s="85"/>
      <c r="CG485" s="85"/>
      <c r="CH485" s="85"/>
      <c r="CI485" s="85"/>
      <c r="CJ485" s="85"/>
      <c r="CK485" s="85"/>
      <c r="CL485" s="85"/>
      <c r="CM485" s="85"/>
      <c r="CN485" s="85"/>
      <c r="CO485" s="85"/>
      <c r="CP485" s="85"/>
      <c r="CQ485" s="85"/>
      <c r="CR485" s="85"/>
      <c r="CS485" s="85"/>
      <c r="CT485" s="85"/>
      <c r="CU485" s="85"/>
      <c r="CV485" s="85"/>
      <c r="CW485" s="85"/>
      <c r="CX485" s="85"/>
      <c r="CY485" s="85"/>
      <c r="CZ485" s="85"/>
      <c r="DA485" s="85"/>
      <c r="DB485" s="85"/>
      <c r="DC485" s="85"/>
      <c r="DD485" s="85"/>
      <c r="DE485" s="85"/>
    </row>
    <row r="486" spans="1:109" x14ac:dyDescent="0.2">
      <c r="A486" s="85"/>
      <c r="B486" s="85"/>
      <c r="C486" s="85"/>
      <c r="D486" s="85"/>
      <c r="E486" s="86"/>
      <c r="F486" s="85"/>
      <c r="G486" s="87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85"/>
      <c r="AI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AV486" s="85"/>
      <c r="AW486" s="85"/>
      <c r="AX486" s="85"/>
      <c r="AY486" s="85"/>
      <c r="AZ486" s="85"/>
      <c r="BA486" s="85"/>
      <c r="BB486" s="85"/>
      <c r="BC486" s="85"/>
      <c r="BD486" s="85"/>
      <c r="BE486" s="85"/>
      <c r="BF486" s="88"/>
      <c r="BG486" s="85"/>
      <c r="BH486" s="85"/>
      <c r="BI486" s="85"/>
      <c r="BJ486" s="85"/>
      <c r="BK486" s="85"/>
      <c r="BL486" s="85"/>
      <c r="BM486" s="85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x14ac:dyDescent="0.2">
      <c r="A487" s="85"/>
      <c r="B487" s="85"/>
      <c r="C487" s="85"/>
      <c r="D487" s="85"/>
      <c r="E487" s="86"/>
      <c r="F487" s="85"/>
      <c r="G487" s="87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85"/>
      <c r="AI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AV487" s="85"/>
      <c r="AW487" s="85"/>
      <c r="AX487" s="85"/>
      <c r="AY487" s="85"/>
      <c r="AZ487" s="85"/>
      <c r="BA487" s="85"/>
      <c r="BB487" s="85"/>
      <c r="BC487" s="85"/>
      <c r="BD487" s="85"/>
      <c r="BE487" s="85"/>
      <c r="BF487" s="88"/>
      <c r="BG487" s="85"/>
      <c r="BH487" s="85"/>
      <c r="BI487" s="85"/>
      <c r="BJ487" s="85"/>
      <c r="BK487" s="85"/>
      <c r="BL487" s="85"/>
      <c r="BM487" s="85"/>
      <c r="BN487" s="85"/>
      <c r="BO487" s="85"/>
      <c r="BP487" s="85"/>
      <c r="BQ487" s="85"/>
      <c r="BR487" s="85"/>
      <c r="BS487" s="85"/>
      <c r="BT487" s="85"/>
      <c r="BU487" s="85"/>
      <c r="BV487" s="85"/>
      <c r="BW487" s="85"/>
      <c r="BX487" s="85"/>
      <c r="BY487" s="85"/>
      <c r="BZ487" s="85"/>
      <c r="CA487" s="85"/>
      <c r="CB487" s="85"/>
      <c r="CC487" s="85"/>
      <c r="CD487" s="85"/>
      <c r="CE487" s="85"/>
      <c r="CF487" s="85"/>
      <c r="CG487" s="85"/>
      <c r="CH487" s="85"/>
      <c r="CI487" s="85"/>
      <c r="CJ487" s="85"/>
      <c r="CK487" s="85"/>
      <c r="CL487" s="85"/>
      <c r="CM487" s="85"/>
      <c r="CN487" s="85"/>
      <c r="CO487" s="85"/>
      <c r="CP487" s="85"/>
      <c r="CQ487" s="85"/>
      <c r="CR487" s="85"/>
      <c r="CS487" s="85"/>
      <c r="CT487" s="85"/>
      <c r="CU487" s="85"/>
      <c r="CV487" s="85"/>
      <c r="CW487" s="85"/>
      <c r="CX487" s="85"/>
      <c r="CY487" s="85"/>
      <c r="CZ487" s="85"/>
      <c r="DA487" s="85"/>
      <c r="DB487" s="85"/>
      <c r="DC487" s="85"/>
      <c r="DD487" s="85"/>
      <c r="DE487" s="85"/>
    </row>
    <row r="488" spans="1:109" x14ac:dyDescent="0.2">
      <c r="A488" s="85"/>
      <c r="B488" s="85"/>
      <c r="C488" s="85"/>
      <c r="D488" s="85"/>
      <c r="E488" s="86"/>
      <c r="F488" s="85"/>
      <c r="G488" s="87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85"/>
      <c r="AI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AV488" s="85"/>
      <c r="AW488" s="85"/>
      <c r="AX488" s="85"/>
      <c r="AY488" s="85"/>
      <c r="AZ488" s="85"/>
      <c r="BA488" s="85"/>
      <c r="BB488" s="85"/>
      <c r="BC488" s="85"/>
      <c r="BD488" s="85"/>
      <c r="BE488" s="85"/>
      <c r="BF488" s="88"/>
      <c r="BG488" s="85"/>
      <c r="BH488" s="85"/>
      <c r="BI488" s="85"/>
      <c r="BJ488" s="85"/>
      <c r="BK488" s="85"/>
      <c r="BL488" s="85"/>
      <c r="BM488" s="85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x14ac:dyDescent="0.2">
      <c r="A489" s="85"/>
      <c r="B489" s="85"/>
      <c r="C489" s="85"/>
      <c r="D489" s="85"/>
      <c r="E489" s="86"/>
      <c r="F489" s="85"/>
      <c r="G489" s="87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85"/>
      <c r="AI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AV489" s="85"/>
      <c r="AW489" s="85"/>
      <c r="AX489" s="85"/>
      <c r="AY489" s="85"/>
      <c r="AZ489" s="85"/>
      <c r="BA489" s="85"/>
      <c r="BB489" s="85"/>
      <c r="BC489" s="85"/>
      <c r="BD489" s="85"/>
      <c r="BE489" s="85"/>
      <c r="BF489" s="88"/>
      <c r="BG489" s="85"/>
      <c r="BH489" s="85"/>
      <c r="BI489" s="85"/>
      <c r="BJ489" s="85"/>
      <c r="BK489" s="85"/>
      <c r="BL489" s="85"/>
      <c r="BM489" s="85"/>
      <c r="BN489" s="85"/>
      <c r="BO489" s="85"/>
      <c r="BP489" s="85"/>
      <c r="BQ489" s="85"/>
      <c r="BR489" s="85"/>
      <c r="BS489" s="85"/>
      <c r="BT489" s="85"/>
      <c r="BU489" s="85"/>
      <c r="BV489" s="85"/>
      <c r="BW489" s="85"/>
      <c r="BX489" s="85"/>
      <c r="BY489" s="85"/>
      <c r="BZ489" s="85"/>
      <c r="CA489" s="85"/>
      <c r="CB489" s="85"/>
      <c r="CC489" s="85"/>
      <c r="CD489" s="85"/>
      <c r="CE489" s="85"/>
      <c r="CF489" s="85"/>
      <c r="CG489" s="85"/>
      <c r="CH489" s="85"/>
      <c r="CI489" s="85"/>
      <c r="CJ489" s="85"/>
      <c r="CK489" s="85"/>
      <c r="CL489" s="85"/>
      <c r="CM489" s="85"/>
      <c r="CN489" s="85"/>
      <c r="CO489" s="85"/>
      <c r="CP489" s="85"/>
      <c r="CQ489" s="85"/>
      <c r="CR489" s="85"/>
      <c r="CS489" s="85"/>
      <c r="CT489" s="85"/>
      <c r="CU489" s="85"/>
      <c r="CV489" s="85"/>
      <c r="CW489" s="85"/>
      <c r="CX489" s="85"/>
      <c r="CY489" s="85"/>
      <c r="CZ489" s="85"/>
      <c r="DA489" s="85"/>
      <c r="DB489" s="85"/>
      <c r="DC489" s="85"/>
      <c r="DD489" s="85"/>
      <c r="DE489" s="85"/>
    </row>
    <row r="490" spans="1:109" x14ac:dyDescent="0.2">
      <c r="A490" s="85"/>
      <c r="B490" s="85"/>
      <c r="C490" s="85"/>
      <c r="D490" s="85"/>
      <c r="E490" s="86"/>
      <c r="F490" s="85"/>
      <c r="G490" s="87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  <c r="BB490" s="85"/>
      <c r="BC490" s="85"/>
      <c r="BD490" s="85"/>
      <c r="BE490" s="85"/>
      <c r="BF490" s="88"/>
      <c r="BG490" s="85"/>
      <c r="BH490" s="85"/>
      <c r="BI490" s="85"/>
      <c r="BJ490" s="85"/>
      <c r="BK490" s="85"/>
      <c r="BL490" s="85"/>
      <c r="BM490" s="85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x14ac:dyDescent="0.2">
      <c r="A491" s="85"/>
      <c r="B491" s="85"/>
      <c r="C491" s="85"/>
      <c r="D491" s="85"/>
      <c r="E491" s="86"/>
      <c r="F491" s="85"/>
      <c r="G491" s="87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  <c r="AH491" s="85"/>
      <c r="AI491" s="85"/>
      <c r="AJ491" s="85"/>
      <c r="AK491" s="85"/>
      <c r="AL491" s="85"/>
      <c r="AM491" s="85"/>
      <c r="AN491" s="85"/>
      <c r="AO491" s="85"/>
      <c r="AP491" s="85"/>
      <c r="AQ491" s="85"/>
      <c r="AR491" s="85"/>
      <c r="AS491" s="85"/>
      <c r="AT491" s="85"/>
      <c r="AU491" s="85"/>
      <c r="AV491" s="85"/>
      <c r="AW491" s="85"/>
      <c r="AX491" s="85"/>
      <c r="AY491" s="85"/>
      <c r="AZ491" s="85"/>
      <c r="BA491" s="85"/>
      <c r="BB491" s="85"/>
      <c r="BC491" s="85"/>
      <c r="BD491" s="85"/>
      <c r="BE491" s="85"/>
      <c r="BF491" s="88"/>
      <c r="BG491" s="85"/>
      <c r="BH491" s="85"/>
      <c r="BI491" s="85"/>
      <c r="BJ491" s="85"/>
      <c r="BK491" s="85"/>
      <c r="BL491" s="85"/>
      <c r="BM491" s="85"/>
      <c r="BN491" s="85"/>
      <c r="BO491" s="85"/>
      <c r="BP491" s="85"/>
      <c r="BQ491" s="85"/>
      <c r="BR491" s="85"/>
      <c r="BS491" s="85"/>
      <c r="BT491" s="85"/>
      <c r="BU491" s="85"/>
      <c r="BV491" s="85"/>
      <c r="BW491" s="85"/>
      <c r="BX491" s="85"/>
      <c r="BY491" s="85"/>
      <c r="BZ491" s="85"/>
      <c r="CA491" s="85"/>
      <c r="CB491" s="85"/>
      <c r="CC491" s="85"/>
      <c r="CD491" s="85"/>
      <c r="CE491" s="85"/>
      <c r="CF491" s="85"/>
      <c r="CG491" s="85"/>
      <c r="CH491" s="85"/>
      <c r="CI491" s="85"/>
      <c r="CJ491" s="85"/>
      <c r="CK491" s="85"/>
      <c r="CL491" s="85"/>
      <c r="CM491" s="85"/>
      <c r="CN491" s="85"/>
      <c r="CO491" s="85"/>
      <c r="CP491" s="85"/>
      <c r="CQ491" s="85"/>
      <c r="CR491" s="85"/>
      <c r="CS491" s="85"/>
      <c r="CT491" s="85"/>
      <c r="CU491" s="85"/>
      <c r="CV491" s="85"/>
      <c r="CW491" s="85"/>
      <c r="CX491" s="85"/>
      <c r="CY491" s="85"/>
      <c r="CZ491" s="85"/>
      <c r="DA491" s="85"/>
      <c r="DB491" s="85"/>
      <c r="DC491" s="85"/>
      <c r="DD491" s="85"/>
      <c r="DE491" s="85"/>
    </row>
    <row r="492" spans="1:109" x14ac:dyDescent="0.2">
      <c r="A492" s="85"/>
      <c r="B492" s="85"/>
      <c r="C492" s="85"/>
      <c r="D492" s="85"/>
      <c r="E492" s="86"/>
      <c r="F492" s="85"/>
      <c r="G492" s="87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85"/>
      <c r="AI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AV492" s="85"/>
      <c r="AW492" s="85"/>
      <c r="AX492" s="85"/>
      <c r="AY492" s="85"/>
      <c r="AZ492" s="85"/>
      <c r="BA492" s="85"/>
      <c r="BB492" s="85"/>
      <c r="BC492" s="85"/>
      <c r="BD492" s="85"/>
      <c r="BE492" s="85"/>
      <c r="BF492" s="88"/>
      <c r="BG492" s="85"/>
      <c r="BH492" s="85"/>
      <c r="BI492" s="85"/>
      <c r="BJ492" s="85"/>
      <c r="BK492" s="85"/>
      <c r="BL492" s="85"/>
      <c r="BM492" s="85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  <c r="CM492" s="85"/>
      <c r="CN492" s="85"/>
      <c r="CO492" s="85"/>
      <c r="CP492" s="85"/>
      <c r="CQ492" s="85"/>
      <c r="CR492" s="85"/>
      <c r="CS492" s="85"/>
      <c r="CT492" s="85"/>
      <c r="CU492" s="85"/>
      <c r="CV492" s="85"/>
      <c r="CW492" s="85"/>
      <c r="CX492" s="85"/>
      <c r="CY492" s="85"/>
      <c r="CZ492" s="85"/>
      <c r="DA492" s="85"/>
      <c r="DB492" s="85"/>
      <c r="DC492" s="85"/>
      <c r="DD492" s="85"/>
      <c r="DE492" s="85"/>
    </row>
    <row r="493" spans="1:109" x14ac:dyDescent="0.2">
      <c r="A493" s="85"/>
      <c r="B493" s="85"/>
      <c r="C493" s="85"/>
      <c r="D493" s="85"/>
      <c r="E493" s="86"/>
      <c r="F493" s="85"/>
      <c r="G493" s="87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85"/>
      <c r="AI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AV493" s="85"/>
      <c r="AW493" s="85"/>
      <c r="AX493" s="85"/>
      <c r="AY493" s="85"/>
      <c r="AZ493" s="85"/>
      <c r="BA493" s="85"/>
      <c r="BB493" s="85"/>
      <c r="BC493" s="85"/>
      <c r="BD493" s="85"/>
      <c r="BE493" s="85"/>
      <c r="BF493" s="88"/>
      <c r="BG493" s="85"/>
      <c r="BH493" s="85"/>
      <c r="BI493" s="85"/>
      <c r="BJ493" s="85"/>
      <c r="BK493" s="85"/>
      <c r="BL493" s="85"/>
      <c r="BM493" s="85"/>
      <c r="BN493" s="85"/>
      <c r="BO493" s="85"/>
      <c r="BP493" s="85"/>
      <c r="BQ493" s="85"/>
      <c r="BR493" s="85"/>
      <c r="BS493" s="85"/>
      <c r="BT493" s="85"/>
      <c r="BU493" s="85"/>
      <c r="BV493" s="85"/>
      <c r="BW493" s="85"/>
      <c r="BX493" s="85"/>
      <c r="BY493" s="85"/>
      <c r="BZ493" s="85"/>
      <c r="CA493" s="85"/>
      <c r="CB493" s="85"/>
      <c r="CC493" s="85"/>
      <c r="CD493" s="85"/>
      <c r="CE493" s="85"/>
      <c r="CF493" s="85"/>
      <c r="CG493" s="85"/>
      <c r="CH493" s="85"/>
      <c r="CI493" s="85"/>
      <c r="CJ493" s="85"/>
      <c r="CK493" s="85"/>
      <c r="CL493" s="85"/>
      <c r="CM493" s="85"/>
      <c r="CN493" s="85"/>
      <c r="CO493" s="85"/>
      <c r="CP493" s="85"/>
      <c r="CQ493" s="85"/>
      <c r="CR493" s="85"/>
      <c r="CS493" s="85"/>
      <c r="CT493" s="85"/>
      <c r="CU493" s="85"/>
      <c r="CV493" s="85"/>
      <c r="CW493" s="85"/>
      <c r="CX493" s="85"/>
      <c r="CY493" s="85"/>
      <c r="CZ493" s="85"/>
      <c r="DA493" s="85"/>
      <c r="DB493" s="85"/>
      <c r="DC493" s="85"/>
      <c r="DD493" s="85"/>
      <c r="DE493" s="85"/>
    </row>
    <row r="494" spans="1:109" x14ac:dyDescent="0.2">
      <c r="A494" s="85"/>
      <c r="B494" s="85"/>
      <c r="C494" s="85"/>
      <c r="D494" s="85"/>
      <c r="E494" s="86"/>
      <c r="F494" s="85"/>
      <c r="G494" s="87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  <c r="BB494" s="85"/>
      <c r="BC494" s="85"/>
      <c r="BD494" s="85"/>
      <c r="BE494" s="85"/>
      <c r="BF494" s="88"/>
      <c r="BG494" s="85"/>
      <c r="BH494" s="85"/>
      <c r="BI494" s="85"/>
      <c r="BJ494" s="85"/>
      <c r="BK494" s="85"/>
      <c r="BL494" s="85"/>
      <c r="BM494" s="85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x14ac:dyDescent="0.2">
      <c r="A495" s="85"/>
      <c r="B495" s="85"/>
      <c r="C495" s="85"/>
      <c r="D495" s="85"/>
      <c r="E495" s="86"/>
      <c r="F495" s="85"/>
      <c r="G495" s="87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85"/>
      <c r="AI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AV495" s="85"/>
      <c r="AW495" s="85"/>
      <c r="AX495" s="85"/>
      <c r="AY495" s="85"/>
      <c r="AZ495" s="85"/>
      <c r="BA495" s="85"/>
      <c r="BB495" s="85"/>
      <c r="BC495" s="85"/>
      <c r="BD495" s="85"/>
      <c r="BE495" s="85"/>
      <c r="BF495" s="88"/>
      <c r="BG495" s="85"/>
      <c r="BH495" s="85"/>
      <c r="BI495" s="85"/>
      <c r="BJ495" s="85"/>
      <c r="BK495" s="85"/>
      <c r="BL495" s="85"/>
      <c r="BM495" s="85"/>
      <c r="BN495" s="85"/>
      <c r="BO495" s="85"/>
      <c r="BP495" s="85"/>
      <c r="BQ495" s="85"/>
      <c r="BR495" s="85"/>
      <c r="BS495" s="85"/>
      <c r="BT495" s="85"/>
      <c r="BU495" s="85"/>
      <c r="BV495" s="85"/>
      <c r="BW495" s="85"/>
      <c r="BX495" s="85"/>
      <c r="BY495" s="85"/>
      <c r="BZ495" s="85"/>
      <c r="CA495" s="85"/>
      <c r="CB495" s="85"/>
      <c r="CC495" s="85"/>
      <c r="CD495" s="85"/>
      <c r="CE495" s="85"/>
      <c r="CF495" s="85"/>
      <c r="CG495" s="85"/>
      <c r="CH495" s="85"/>
      <c r="CI495" s="85"/>
      <c r="CJ495" s="85"/>
      <c r="CK495" s="85"/>
      <c r="CL495" s="85"/>
      <c r="CM495" s="85"/>
      <c r="CN495" s="85"/>
      <c r="CO495" s="85"/>
      <c r="CP495" s="85"/>
      <c r="CQ495" s="85"/>
      <c r="CR495" s="85"/>
      <c r="CS495" s="85"/>
      <c r="CT495" s="85"/>
      <c r="CU495" s="85"/>
      <c r="CV495" s="85"/>
      <c r="CW495" s="85"/>
      <c r="CX495" s="85"/>
      <c r="CY495" s="85"/>
      <c r="CZ495" s="85"/>
      <c r="DA495" s="85"/>
      <c r="DB495" s="85"/>
      <c r="DC495" s="85"/>
      <c r="DD495" s="85"/>
      <c r="DE495" s="85"/>
    </row>
    <row r="496" spans="1:109" x14ac:dyDescent="0.2">
      <c r="A496" s="85"/>
      <c r="B496" s="85"/>
      <c r="C496" s="85"/>
      <c r="D496" s="85"/>
      <c r="E496" s="86"/>
      <c r="F496" s="85"/>
      <c r="G496" s="87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85"/>
      <c r="AI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AV496" s="85"/>
      <c r="AW496" s="85"/>
      <c r="AX496" s="85"/>
      <c r="AY496" s="85"/>
      <c r="AZ496" s="85"/>
      <c r="BA496" s="85"/>
      <c r="BB496" s="85"/>
      <c r="BC496" s="85"/>
      <c r="BD496" s="85"/>
      <c r="BE496" s="85"/>
      <c r="BF496" s="88"/>
      <c r="BG496" s="85"/>
      <c r="BH496" s="85"/>
      <c r="BI496" s="85"/>
      <c r="BJ496" s="85"/>
      <c r="BK496" s="85"/>
      <c r="BL496" s="85"/>
      <c r="BM496" s="85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x14ac:dyDescent="0.2">
      <c r="A497" s="85"/>
      <c r="B497" s="85"/>
      <c r="C497" s="85"/>
      <c r="D497" s="85"/>
      <c r="E497" s="86"/>
      <c r="F497" s="85"/>
      <c r="G497" s="87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  <c r="AH497" s="85"/>
      <c r="AI497" s="85"/>
      <c r="AJ497" s="85"/>
      <c r="AK497" s="85"/>
      <c r="AL497" s="85"/>
      <c r="AM497" s="85"/>
      <c r="AN497" s="85"/>
      <c r="AO497" s="85"/>
      <c r="AP497" s="85"/>
      <c r="AQ497" s="85"/>
      <c r="AR497" s="85"/>
      <c r="AS497" s="85"/>
      <c r="AT497" s="85"/>
      <c r="AU497" s="85"/>
      <c r="AV497" s="85"/>
      <c r="AW497" s="85"/>
      <c r="AX497" s="85"/>
      <c r="AY497" s="85"/>
      <c r="AZ497" s="85"/>
      <c r="BA497" s="85"/>
      <c r="BB497" s="85"/>
      <c r="BC497" s="85"/>
      <c r="BD497" s="85"/>
      <c r="BE497" s="85"/>
      <c r="BF497" s="88"/>
      <c r="BG497" s="85"/>
      <c r="BH497" s="85"/>
      <c r="BI497" s="85"/>
      <c r="BJ497" s="85"/>
      <c r="BK497" s="85"/>
      <c r="BL497" s="85"/>
      <c r="BM497" s="85"/>
      <c r="BN497" s="85"/>
      <c r="BO497" s="85"/>
      <c r="BP497" s="85"/>
      <c r="BQ497" s="85"/>
      <c r="BR497" s="85"/>
      <c r="BS497" s="85"/>
      <c r="BT497" s="85"/>
      <c r="BU497" s="85"/>
      <c r="BV497" s="85"/>
      <c r="BW497" s="85"/>
      <c r="BX497" s="85"/>
      <c r="BY497" s="85"/>
      <c r="BZ497" s="85"/>
      <c r="CA497" s="85"/>
      <c r="CB497" s="85"/>
      <c r="CC497" s="85"/>
      <c r="CD497" s="85"/>
      <c r="CE497" s="85"/>
      <c r="CF497" s="85"/>
      <c r="CG497" s="85"/>
      <c r="CH497" s="85"/>
      <c r="CI497" s="85"/>
      <c r="CJ497" s="85"/>
      <c r="CK497" s="85"/>
      <c r="CL497" s="85"/>
      <c r="CM497" s="85"/>
      <c r="CN497" s="85"/>
      <c r="CO497" s="85"/>
      <c r="CP497" s="85"/>
      <c r="CQ497" s="85"/>
      <c r="CR497" s="85"/>
      <c r="CS497" s="85"/>
      <c r="CT497" s="85"/>
      <c r="CU497" s="85"/>
      <c r="CV497" s="85"/>
      <c r="CW497" s="85"/>
      <c r="CX497" s="85"/>
      <c r="CY497" s="85"/>
      <c r="CZ497" s="85"/>
      <c r="DA497" s="85"/>
      <c r="DB497" s="85"/>
      <c r="DC497" s="85"/>
      <c r="DD497" s="85"/>
      <c r="DE497" s="85"/>
    </row>
    <row r="498" spans="1:109" x14ac:dyDescent="0.2">
      <c r="A498" s="85"/>
      <c r="B498" s="85"/>
      <c r="C498" s="85"/>
      <c r="D498" s="85"/>
      <c r="E498" s="86"/>
      <c r="F498" s="85"/>
      <c r="G498" s="87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85"/>
      <c r="AI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AV498" s="85"/>
      <c r="AW498" s="85"/>
      <c r="AX498" s="85"/>
      <c r="AY498" s="85"/>
      <c r="AZ498" s="85"/>
      <c r="BA498" s="85"/>
      <c r="BB498" s="85"/>
      <c r="BC498" s="85"/>
      <c r="BD498" s="85"/>
      <c r="BE498" s="85"/>
      <c r="BF498" s="88"/>
      <c r="BG498" s="85"/>
      <c r="BH498" s="85"/>
      <c r="BI498" s="85"/>
      <c r="BJ498" s="85"/>
      <c r="BK498" s="85"/>
      <c r="BL498" s="85"/>
      <c r="BM498" s="85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x14ac:dyDescent="0.2">
      <c r="A499" s="85"/>
      <c r="B499" s="85"/>
      <c r="C499" s="85"/>
      <c r="D499" s="85"/>
      <c r="E499" s="86"/>
      <c r="F499" s="85"/>
      <c r="G499" s="87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85"/>
      <c r="AI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AV499" s="85"/>
      <c r="AW499" s="85"/>
      <c r="AX499" s="85"/>
      <c r="AY499" s="85"/>
      <c r="AZ499" s="85"/>
      <c r="BA499" s="85"/>
      <c r="BB499" s="85"/>
      <c r="BC499" s="85"/>
      <c r="BD499" s="85"/>
      <c r="BE499" s="85"/>
      <c r="BF499" s="88"/>
      <c r="BG499" s="85"/>
      <c r="BH499" s="85"/>
      <c r="BI499" s="85"/>
      <c r="BJ499" s="85"/>
      <c r="BK499" s="85"/>
      <c r="BL499" s="85"/>
      <c r="BM499" s="85"/>
      <c r="BN499" s="85"/>
      <c r="BO499" s="85"/>
      <c r="BP499" s="85"/>
      <c r="BQ499" s="85"/>
      <c r="BR499" s="85"/>
      <c r="BS499" s="85"/>
      <c r="BT499" s="85"/>
      <c r="BU499" s="85"/>
      <c r="BV499" s="85"/>
      <c r="BW499" s="85"/>
      <c r="BX499" s="85"/>
      <c r="BY499" s="85"/>
      <c r="BZ499" s="85"/>
      <c r="CA499" s="85"/>
      <c r="CB499" s="85"/>
      <c r="CC499" s="85"/>
      <c r="CD499" s="85"/>
      <c r="CE499" s="85"/>
      <c r="CF499" s="85"/>
      <c r="CG499" s="85"/>
      <c r="CH499" s="85"/>
      <c r="CI499" s="85"/>
      <c r="CJ499" s="85"/>
      <c r="CK499" s="85"/>
      <c r="CL499" s="85"/>
      <c r="CM499" s="85"/>
      <c r="CN499" s="85"/>
      <c r="CO499" s="85"/>
      <c r="CP499" s="85"/>
      <c r="CQ499" s="85"/>
      <c r="CR499" s="85"/>
      <c r="CS499" s="85"/>
      <c r="CT499" s="85"/>
      <c r="CU499" s="85"/>
      <c r="CV499" s="85"/>
      <c r="CW499" s="85"/>
      <c r="CX499" s="85"/>
      <c r="CY499" s="85"/>
      <c r="CZ499" s="85"/>
      <c r="DA499" s="85"/>
      <c r="DB499" s="85"/>
      <c r="DC499" s="85"/>
      <c r="DD499" s="85"/>
      <c r="DE499" s="85"/>
    </row>
    <row r="500" spans="1:109" x14ac:dyDescent="0.2">
      <c r="A500" s="85"/>
      <c r="B500" s="85"/>
      <c r="C500" s="85"/>
      <c r="D500" s="85"/>
      <c r="E500" s="86"/>
      <c r="F500" s="85"/>
      <c r="G500" s="87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  <c r="AY500" s="85"/>
      <c r="AZ500" s="85"/>
      <c r="BA500" s="85"/>
      <c r="BB500" s="85"/>
      <c r="BC500" s="85"/>
      <c r="BD500" s="85"/>
      <c r="BE500" s="85"/>
      <c r="BF500" s="88"/>
      <c r="BG500" s="85"/>
      <c r="BH500" s="85"/>
      <c r="BI500" s="85"/>
      <c r="BJ500" s="85"/>
      <c r="BK500" s="85"/>
      <c r="BL500" s="85"/>
      <c r="BM500" s="85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x14ac:dyDescent="0.2">
      <c r="A501" s="85"/>
      <c r="B501" s="85"/>
      <c r="C501" s="85"/>
      <c r="D501" s="85"/>
      <c r="E501" s="86"/>
      <c r="F501" s="85"/>
      <c r="G501" s="87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85"/>
      <c r="AI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AV501" s="85"/>
      <c r="AW501" s="85"/>
      <c r="AX501" s="85"/>
      <c r="AY501" s="85"/>
      <c r="AZ501" s="85"/>
      <c r="BA501" s="85"/>
      <c r="BB501" s="85"/>
      <c r="BC501" s="85"/>
      <c r="BD501" s="85"/>
      <c r="BE501" s="85"/>
      <c r="BF501" s="88"/>
      <c r="BG501" s="85"/>
      <c r="BH501" s="85"/>
      <c r="BI501" s="85"/>
      <c r="BJ501" s="85"/>
      <c r="BK501" s="85"/>
      <c r="BL501" s="85"/>
      <c r="BM501" s="85"/>
      <c r="BN501" s="85"/>
      <c r="BO501" s="85"/>
      <c r="BP501" s="85"/>
      <c r="BQ501" s="85"/>
      <c r="BR501" s="85"/>
      <c r="BS501" s="85"/>
      <c r="BT501" s="85"/>
      <c r="BU501" s="85"/>
      <c r="BV501" s="85"/>
      <c r="BW501" s="85"/>
      <c r="BX501" s="85"/>
      <c r="BY501" s="85"/>
      <c r="BZ501" s="85"/>
      <c r="CA501" s="85"/>
      <c r="CB501" s="85"/>
      <c r="CC501" s="85"/>
      <c r="CD501" s="85"/>
      <c r="CE501" s="85"/>
      <c r="CF501" s="85"/>
      <c r="CG501" s="85"/>
      <c r="CH501" s="85"/>
      <c r="CI501" s="85"/>
      <c r="CJ501" s="85"/>
      <c r="CK501" s="85"/>
      <c r="CL501" s="85"/>
      <c r="CM501" s="85"/>
      <c r="CN501" s="85"/>
      <c r="CO501" s="85"/>
      <c r="CP501" s="85"/>
      <c r="CQ501" s="85"/>
      <c r="CR501" s="85"/>
      <c r="CS501" s="85"/>
      <c r="CT501" s="85"/>
      <c r="CU501" s="85"/>
      <c r="CV501" s="85"/>
      <c r="CW501" s="85"/>
      <c r="CX501" s="85"/>
      <c r="CY501" s="85"/>
      <c r="CZ501" s="85"/>
      <c r="DA501" s="85"/>
      <c r="DB501" s="85"/>
      <c r="DC501" s="85"/>
      <c r="DD501" s="85"/>
      <c r="DE501" s="85"/>
    </row>
    <row r="502" spans="1:109" x14ac:dyDescent="0.2">
      <c r="A502" s="85"/>
      <c r="B502" s="85"/>
      <c r="C502" s="85"/>
      <c r="D502" s="85"/>
      <c r="E502" s="86"/>
      <c r="F502" s="85"/>
      <c r="G502" s="87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8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x14ac:dyDescent="0.2">
      <c r="A503" s="85"/>
      <c r="B503" s="85"/>
      <c r="C503" s="85"/>
      <c r="D503" s="85"/>
      <c r="E503" s="86"/>
      <c r="F503" s="85"/>
      <c r="G503" s="87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  <c r="AH503" s="85"/>
      <c r="AI503" s="85"/>
      <c r="AJ503" s="85"/>
      <c r="AK503" s="85"/>
      <c r="AL503" s="85"/>
      <c r="AM503" s="85"/>
      <c r="AN503" s="85"/>
      <c r="AO503" s="85"/>
      <c r="AP503" s="85"/>
      <c r="AQ503" s="85"/>
      <c r="AR503" s="85"/>
      <c r="AS503" s="85"/>
      <c r="AT503" s="85"/>
      <c r="AU503" s="85"/>
      <c r="AV503" s="85"/>
      <c r="AW503" s="85"/>
      <c r="AX503" s="85"/>
      <c r="AY503" s="85"/>
      <c r="AZ503" s="85"/>
      <c r="BA503" s="85"/>
      <c r="BB503" s="85"/>
      <c r="BC503" s="85"/>
      <c r="BD503" s="85"/>
      <c r="BE503" s="85"/>
      <c r="BF503" s="88"/>
      <c r="BG503" s="85"/>
      <c r="BH503" s="85"/>
      <c r="BI503" s="85"/>
      <c r="BJ503" s="85"/>
      <c r="BK503" s="85"/>
      <c r="BL503" s="85"/>
      <c r="BM503" s="85"/>
      <c r="BN503" s="85"/>
      <c r="BO503" s="85"/>
      <c r="BP503" s="85"/>
      <c r="BQ503" s="85"/>
      <c r="BR503" s="85"/>
      <c r="BS503" s="85"/>
      <c r="BT503" s="85"/>
      <c r="BU503" s="85"/>
      <c r="BV503" s="85"/>
      <c r="BW503" s="85"/>
      <c r="BX503" s="85"/>
      <c r="BY503" s="85"/>
      <c r="BZ503" s="85"/>
      <c r="CA503" s="85"/>
      <c r="CB503" s="85"/>
      <c r="CC503" s="85"/>
      <c r="CD503" s="85"/>
      <c r="CE503" s="85"/>
      <c r="CF503" s="85"/>
      <c r="CG503" s="85"/>
      <c r="CH503" s="85"/>
      <c r="CI503" s="85"/>
      <c r="CJ503" s="85"/>
      <c r="CK503" s="85"/>
      <c r="CL503" s="85"/>
      <c r="CM503" s="85"/>
      <c r="CN503" s="85"/>
      <c r="CO503" s="85"/>
      <c r="CP503" s="85"/>
      <c r="CQ503" s="85"/>
      <c r="CR503" s="85"/>
      <c r="CS503" s="85"/>
      <c r="CT503" s="85"/>
      <c r="CU503" s="85"/>
      <c r="CV503" s="85"/>
      <c r="CW503" s="85"/>
      <c r="CX503" s="85"/>
      <c r="CY503" s="85"/>
      <c r="CZ503" s="85"/>
      <c r="DA503" s="85"/>
      <c r="DB503" s="85"/>
      <c r="DC503" s="85"/>
      <c r="DD503" s="85"/>
      <c r="DE503" s="85"/>
    </row>
    <row r="504" spans="1:109" x14ac:dyDescent="0.2">
      <c r="A504" s="85"/>
      <c r="B504" s="85"/>
      <c r="C504" s="85"/>
      <c r="D504" s="85"/>
      <c r="E504" s="86"/>
      <c r="F504" s="85"/>
      <c r="G504" s="87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  <c r="AY504" s="85"/>
      <c r="AZ504" s="85"/>
      <c r="BA504" s="85"/>
      <c r="BB504" s="85"/>
      <c r="BC504" s="85"/>
      <c r="BD504" s="85"/>
      <c r="BE504" s="85"/>
      <c r="BF504" s="88"/>
      <c r="BG504" s="85"/>
      <c r="BH504" s="85"/>
      <c r="BI504" s="85"/>
      <c r="BJ504" s="85"/>
      <c r="BK504" s="85"/>
      <c r="BL504" s="85"/>
      <c r="BM504" s="85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x14ac:dyDescent="0.2">
      <c r="A505" s="85"/>
      <c r="B505" s="85"/>
      <c r="C505" s="85"/>
      <c r="D505" s="85"/>
      <c r="E505" s="86"/>
      <c r="F505" s="85"/>
      <c r="G505" s="87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85"/>
      <c r="AI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AV505" s="85"/>
      <c r="AW505" s="85"/>
      <c r="AX505" s="85"/>
      <c r="AY505" s="85"/>
      <c r="AZ505" s="85"/>
      <c r="BA505" s="85"/>
      <c r="BB505" s="85"/>
      <c r="BC505" s="85"/>
      <c r="BD505" s="85"/>
      <c r="BE505" s="85"/>
      <c r="BF505" s="88"/>
      <c r="BG505" s="85"/>
      <c r="BH505" s="85"/>
      <c r="BI505" s="85"/>
      <c r="BJ505" s="85"/>
      <c r="BK505" s="85"/>
      <c r="BL505" s="85"/>
      <c r="BM505" s="85"/>
      <c r="BN505" s="85"/>
      <c r="BO505" s="85"/>
      <c r="BP505" s="85"/>
      <c r="BQ505" s="85"/>
      <c r="BR505" s="85"/>
      <c r="BS505" s="85"/>
      <c r="BT505" s="85"/>
      <c r="BU505" s="85"/>
      <c r="BV505" s="85"/>
      <c r="BW505" s="85"/>
      <c r="BX505" s="85"/>
      <c r="BY505" s="85"/>
      <c r="BZ505" s="85"/>
      <c r="CA505" s="85"/>
      <c r="CB505" s="85"/>
      <c r="CC505" s="85"/>
      <c r="CD505" s="85"/>
      <c r="CE505" s="85"/>
      <c r="CF505" s="85"/>
      <c r="CG505" s="85"/>
      <c r="CH505" s="85"/>
      <c r="CI505" s="85"/>
      <c r="CJ505" s="85"/>
      <c r="CK505" s="85"/>
      <c r="CL505" s="85"/>
      <c r="CM505" s="85"/>
      <c r="CN505" s="85"/>
      <c r="CO505" s="85"/>
      <c r="CP505" s="85"/>
      <c r="CQ505" s="85"/>
      <c r="CR505" s="85"/>
      <c r="CS505" s="85"/>
      <c r="CT505" s="85"/>
      <c r="CU505" s="85"/>
      <c r="CV505" s="85"/>
      <c r="CW505" s="85"/>
      <c r="CX505" s="85"/>
      <c r="CY505" s="85"/>
      <c r="CZ505" s="85"/>
      <c r="DA505" s="85"/>
      <c r="DB505" s="85"/>
      <c r="DC505" s="85"/>
      <c r="DD505" s="85"/>
      <c r="DE505" s="85"/>
    </row>
    <row r="506" spans="1:109" x14ac:dyDescent="0.2">
      <c r="A506" s="85"/>
      <c r="B506" s="85"/>
      <c r="C506" s="85"/>
      <c r="D506" s="85"/>
      <c r="E506" s="86"/>
      <c r="F506" s="85"/>
      <c r="G506" s="87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85"/>
      <c r="AI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AV506" s="85"/>
      <c r="AW506" s="85"/>
      <c r="AX506" s="85"/>
      <c r="AY506" s="85"/>
      <c r="AZ506" s="85"/>
      <c r="BA506" s="85"/>
      <c r="BB506" s="85"/>
      <c r="BC506" s="85"/>
      <c r="BD506" s="85"/>
      <c r="BE506" s="85"/>
      <c r="BF506" s="88"/>
      <c r="BG506" s="85"/>
      <c r="BH506" s="85"/>
      <c r="BI506" s="85"/>
      <c r="BJ506" s="85"/>
      <c r="BK506" s="85"/>
      <c r="BL506" s="85"/>
      <c r="BM506" s="85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x14ac:dyDescent="0.2">
      <c r="A507" s="85"/>
      <c r="B507" s="85"/>
      <c r="C507" s="85"/>
      <c r="D507" s="85"/>
      <c r="E507" s="86"/>
      <c r="F507" s="85"/>
      <c r="G507" s="87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85"/>
      <c r="AI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AV507" s="85"/>
      <c r="AW507" s="85"/>
      <c r="AX507" s="85"/>
      <c r="AY507" s="85"/>
      <c r="AZ507" s="85"/>
      <c r="BA507" s="85"/>
      <c r="BB507" s="85"/>
      <c r="BC507" s="85"/>
      <c r="BD507" s="85"/>
      <c r="BE507" s="85"/>
      <c r="BF507" s="88"/>
      <c r="BG507" s="85"/>
      <c r="BH507" s="85"/>
      <c r="BI507" s="85"/>
      <c r="BJ507" s="85"/>
      <c r="BK507" s="85"/>
      <c r="BL507" s="85"/>
      <c r="BM507" s="85"/>
      <c r="BN507" s="85"/>
      <c r="BO507" s="85"/>
      <c r="BP507" s="85"/>
      <c r="BQ507" s="85"/>
      <c r="BR507" s="85"/>
      <c r="BS507" s="85"/>
      <c r="BT507" s="85"/>
      <c r="BU507" s="85"/>
      <c r="BV507" s="85"/>
      <c r="BW507" s="85"/>
      <c r="BX507" s="85"/>
      <c r="BY507" s="85"/>
      <c r="BZ507" s="85"/>
      <c r="CA507" s="85"/>
      <c r="CB507" s="85"/>
      <c r="CC507" s="85"/>
      <c r="CD507" s="85"/>
      <c r="CE507" s="85"/>
      <c r="CF507" s="85"/>
      <c r="CG507" s="85"/>
      <c r="CH507" s="85"/>
      <c r="CI507" s="85"/>
      <c r="CJ507" s="85"/>
      <c r="CK507" s="85"/>
      <c r="CL507" s="85"/>
      <c r="CM507" s="85"/>
      <c r="CN507" s="85"/>
      <c r="CO507" s="85"/>
      <c r="CP507" s="85"/>
      <c r="CQ507" s="85"/>
      <c r="CR507" s="85"/>
      <c r="CS507" s="85"/>
      <c r="CT507" s="85"/>
      <c r="CU507" s="85"/>
      <c r="CV507" s="85"/>
      <c r="CW507" s="85"/>
      <c r="CX507" s="85"/>
      <c r="CY507" s="85"/>
      <c r="CZ507" s="85"/>
      <c r="DA507" s="85"/>
      <c r="DB507" s="85"/>
      <c r="DC507" s="85"/>
      <c r="DD507" s="85"/>
      <c r="DE507" s="85"/>
    </row>
    <row r="508" spans="1:109" x14ac:dyDescent="0.2">
      <c r="A508" s="85"/>
      <c r="B508" s="85"/>
      <c r="C508" s="85"/>
      <c r="D508" s="85"/>
      <c r="E508" s="86"/>
      <c r="F508" s="85"/>
      <c r="G508" s="87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85"/>
      <c r="AI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AV508" s="85"/>
      <c r="AW508" s="85"/>
      <c r="AX508" s="85"/>
      <c r="AY508" s="85"/>
      <c r="AZ508" s="85"/>
      <c r="BA508" s="85"/>
      <c r="BB508" s="85"/>
      <c r="BC508" s="85"/>
      <c r="BD508" s="85"/>
      <c r="BE508" s="85"/>
      <c r="BF508" s="88"/>
      <c r="BG508" s="85"/>
      <c r="BH508" s="85"/>
      <c r="BI508" s="85"/>
      <c r="BJ508" s="85"/>
      <c r="BK508" s="85"/>
      <c r="BL508" s="85"/>
      <c r="BM508" s="85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x14ac:dyDescent="0.2">
      <c r="A509" s="85"/>
      <c r="B509" s="85"/>
      <c r="C509" s="85"/>
      <c r="D509" s="85"/>
      <c r="E509" s="86"/>
      <c r="F509" s="85"/>
      <c r="G509" s="87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  <c r="AH509" s="85"/>
      <c r="AI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AV509" s="85"/>
      <c r="AW509" s="85"/>
      <c r="AX509" s="85"/>
      <c r="AY509" s="85"/>
      <c r="AZ509" s="85"/>
      <c r="BA509" s="85"/>
      <c r="BB509" s="85"/>
      <c r="BC509" s="85"/>
      <c r="BD509" s="85"/>
      <c r="BE509" s="85"/>
      <c r="BF509" s="88"/>
      <c r="BG509" s="85"/>
      <c r="BH509" s="85"/>
      <c r="BI509" s="85"/>
      <c r="BJ509" s="85"/>
      <c r="BK509" s="85"/>
      <c r="BL509" s="85"/>
      <c r="BM509" s="85"/>
      <c r="BN509" s="85"/>
      <c r="BO509" s="85"/>
      <c r="BP509" s="85"/>
      <c r="BQ509" s="85"/>
      <c r="BR509" s="85"/>
      <c r="BS509" s="85"/>
      <c r="BT509" s="85"/>
      <c r="BU509" s="85"/>
      <c r="BV509" s="85"/>
      <c r="BW509" s="85"/>
      <c r="BX509" s="85"/>
      <c r="BY509" s="85"/>
      <c r="BZ509" s="85"/>
      <c r="CA509" s="85"/>
      <c r="CB509" s="85"/>
      <c r="CC509" s="85"/>
      <c r="CD509" s="85"/>
      <c r="CE509" s="85"/>
      <c r="CF509" s="85"/>
      <c r="CG509" s="85"/>
      <c r="CH509" s="85"/>
      <c r="CI509" s="85"/>
      <c r="CJ509" s="85"/>
      <c r="CK509" s="85"/>
      <c r="CL509" s="85"/>
      <c r="CM509" s="85"/>
      <c r="CN509" s="85"/>
      <c r="CO509" s="85"/>
      <c r="CP509" s="85"/>
      <c r="CQ509" s="85"/>
      <c r="CR509" s="85"/>
      <c r="CS509" s="85"/>
      <c r="CT509" s="85"/>
      <c r="CU509" s="85"/>
      <c r="CV509" s="85"/>
      <c r="CW509" s="85"/>
      <c r="CX509" s="85"/>
      <c r="CY509" s="85"/>
      <c r="CZ509" s="85"/>
      <c r="DA509" s="85"/>
      <c r="DB509" s="85"/>
      <c r="DC509" s="85"/>
      <c r="DD509" s="85"/>
      <c r="DE509" s="85"/>
    </row>
    <row r="510" spans="1:109" x14ac:dyDescent="0.2">
      <c r="A510" s="85"/>
      <c r="B510" s="85"/>
      <c r="C510" s="85"/>
      <c r="D510" s="85"/>
      <c r="E510" s="86"/>
      <c r="F510" s="85"/>
      <c r="G510" s="87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85"/>
      <c r="AI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AV510" s="85"/>
      <c r="AW510" s="85"/>
      <c r="AX510" s="85"/>
      <c r="AY510" s="85"/>
      <c r="AZ510" s="85"/>
      <c r="BA510" s="85"/>
      <c r="BB510" s="85"/>
      <c r="BC510" s="85"/>
      <c r="BD510" s="85"/>
      <c r="BE510" s="85"/>
      <c r="BF510" s="88"/>
      <c r="BG510" s="85"/>
      <c r="BH510" s="85"/>
      <c r="BI510" s="85"/>
      <c r="BJ510" s="85"/>
      <c r="BK510" s="85"/>
      <c r="BL510" s="85"/>
      <c r="BM510" s="85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x14ac:dyDescent="0.2">
      <c r="A511" s="85"/>
      <c r="B511" s="85"/>
      <c r="C511" s="85"/>
      <c r="D511" s="85"/>
      <c r="E511" s="86"/>
      <c r="F511" s="85"/>
      <c r="G511" s="87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85"/>
      <c r="AI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AV511" s="85"/>
      <c r="AW511" s="85"/>
      <c r="AX511" s="85"/>
      <c r="AY511" s="85"/>
      <c r="AZ511" s="85"/>
      <c r="BA511" s="85"/>
      <c r="BB511" s="85"/>
      <c r="BC511" s="85"/>
      <c r="BD511" s="85"/>
      <c r="BE511" s="85"/>
      <c r="BF511" s="88"/>
      <c r="BG511" s="85"/>
      <c r="BH511" s="85"/>
      <c r="BI511" s="85"/>
      <c r="BJ511" s="85"/>
      <c r="BK511" s="85"/>
      <c r="BL511" s="85"/>
      <c r="BM511" s="85"/>
      <c r="BN511" s="85"/>
      <c r="BO511" s="85"/>
      <c r="BP511" s="85"/>
      <c r="BQ511" s="85"/>
      <c r="BR511" s="85"/>
      <c r="BS511" s="85"/>
      <c r="BT511" s="85"/>
      <c r="BU511" s="85"/>
      <c r="BV511" s="85"/>
      <c r="BW511" s="85"/>
      <c r="BX511" s="85"/>
      <c r="BY511" s="85"/>
      <c r="BZ511" s="85"/>
      <c r="CA511" s="85"/>
      <c r="CB511" s="85"/>
      <c r="CC511" s="85"/>
      <c r="CD511" s="85"/>
      <c r="CE511" s="85"/>
      <c r="CF511" s="85"/>
      <c r="CG511" s="85"/>
      <c r="CH511" s="85"/>
      <c r="CI511" s="85"/>
      <c r="CJ511" s="85"/>
      <c r="CK511" s="85"/>
      <c r="CL511" s="85"/>
      <c r="CM511" s="85"/>
      <c r="CN511" s="85"/>
      <c r="CO511" s="85"/>
      <c r="CP511" s="85"/>
      <c r="CQ511" s="85"/>
      <c r="CR511" s="85"/>
      <c r="CS511" s="85"/>
      <c r="CT511" s="85"/>
      <c r="CU511" s="85"/>
      <c r="CV511" s="85"/>
      <c r="CW511" s="85"/>
      <c r="CX511" s="85"/>
      <c r="CY511" s="85"/>
      <c r="CZ511" s="85"/>
      <c r="DA511" s="85"/>
      <c r="DB511" s="85"/>
      <c r="DC511" s="85"/>
      <c r="DD511" s="85"/>
      <c r="DE511" s="85"/>
    </row>
    <row r="512" spans="1:109" x14ac:dyDescent="0.2">
      <c r="A512" s="85"/>
      <c r="B512" s="85"/>
      <c r="C512" s="85"/>
      <c r="D512" s="85"/>
      <c r="E512" s="86"/>
      <c r="F512" s="85"/>
      <c r="G512" s="87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85"/>
      <c r="AI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AV512" s="85"/>
      <c r="AW512" s="85"/>
      <c r="AX512" s="85"/>
      <c r="AY512" s="85"/>
      <c r="AZ512" s="85"/>
      <c r="BA512" s="85"/>
      <c r="BB512" s="85"/>
      <c r="BC512" s="85"/>
      <c r="BD512" s="85"/>
      <c r="BE512" s="85"/>
      <c r="BF512" s="88"/>
      <c r="BG512" s="85"/>
      <c r="BH512" s="85"/>
      <c r="BI512" s="85"/>
      <c r="BJ512" s="85"/>
      <c r="BK512" s="85"/>
      <c r="BL512" s="85"/>
      <c r="BM512" s="85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  <c r="CM512" s="85"/>
      <c r="CN512" s="85"/>
      <c r="CO512" s="85"/>
      <c r="CP512" s="85"/>
      <c r="CQ512" s="85"/>
      <c r="CR512" s="85"/>
      <c r="CS512" s="85"/>
      <c r="CT512" s="85"/>
      <c r="CU512" s="85"/>
      <c r="CV512" s="85"/>
      <c r="CW512" s="85"/>
      <c r="CX512" s="85"/>
      <c r="CY512" s="85"/>
      <c r="CZ512" s="85"/>
      <c r="DA512" s="85"/>
      <c r="DB512" s="85"/>
      <c r="DC512" s="85"/>
      <c r="DD512" s="85"/>
      <c r="DE512" s="85"/>
    </row>
    <row r="513" spans="1:109" x14ac:dyDescent="0.2">
      <c r="A513" s="85"/>
      <c r="B513" s="85"/>
      <c r="C513" s="85"/>
      <c r="D513" s="85"/>
      <c r="E513" s="86"/>
      <c r="F513" s="85"/>
      <c r="G513" s="87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85"/>
      <c r="AI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AV513" s="85"/>
      <c r="AW513" s="85"/>
      <c r="AX513" s="85"/>
      <c r="AY513" s="85"/>
      <c r="AZ513" s="85"/>
      <c r="BA513" s="85"/>
      <c r="BB513" s="85"/>
      <c r="BC513" s="85"/>
      <c r="BD513" s="85"/>
      <c r="BE513" s="85"/>
      <c r="BF513" s="88"/>
      <c r="BG513" s="85"/>
      <c r="BH513" s="85"/>
      <c r="BI513" s="85"/>
      <c r="BJ513" s="85"/>
      <c r="BK513" s="85"/>
      <c r="BL513" s="85"/>
      <c r="BM513" s="85"/>
      <c r="BN513" s="85"/>
      <c r="BO513" s="85"/>
      <c r="BP513" s="85"/>
      <c r="BQ513" s="85"/>
      <c r="BR513" s="85"/>
      <c r="BS513" s="85"/>
      <c r="BT513" s="85"/>
      <c r="BU513" s="85"/>
      <c r="BV513" s="85"/>
      <c r="BW513" s="85"/>
      <c r="BX513" s="85"/>
      <c r="BY513" s="85"/>
      <c r="BZ513" s="85"/>
      <c r="CA513" s="85"/>
      <c r="CB513" s="85"/>
      <c r="CC513" s="85"/>
      <c r="CD513" s="85"/>
      <c r="CE513" s="85"/>
      <c r="CF513" s="85"/>
      <c r="CG513" s="85"/>
      <c r="CH513" s="85"/>
      <c r="CI513" s="85"/>
      <c r="CJ513" s="85"/>
      <c r="CK513" s="85"/>
      <c r="CL513" s="85"/>
      <c r="CM513" s="85"/>
      <c r="CN513" s="85"/>
      <c r="CO513" s="85"/>
      <c r="CP513" s="85"/>
      <c r="CQ513" s="85"/>
      <c r="CR513" s="85"/>
      <c r="CS513" s="85"/>
      <c r="CT513" s="85"/>
      <c r="CU513" s="85"/>
      <c r="CV513" s="85"/>
      <c r="CW513" s="85"/>
      <c r="CX513" s="85"/>
      <c r="CY513" s="85"/>
      <c r="CZ513" s="85"/>
      <c r="DA513" s="85"/>
      <c r="DB513" s="85"/>
      <c r="DC513" s="85"/>
      <c r="DD513" s="85"/>
      <c r="DE513" s="85"/>
    </row>
    <row r="514" spans="1:109" x14ac:dyDescent="0.2">
      <c r="A514" s="85"/>
      <c r="B514" s="85"/>
      <c r="C514" s="85"/>
      <c r="D514" s="85"/>
      <c r="E514" s="86"/>
      <c r="F514" s="85"/>
      <c r="G514" s="87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85"/>
      <c r="AI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AV514" s="85"/>
      <c r="AW514" s="85"/>
      <c r="AX514" s="85"/>
      <c r="AY514" s="85"/>
      <c r="AZ514" s="85"/>
      <c r="BA514" s="85"/>
      <c r="BB514" s="85"/>
      <c r="BC514" s="85"/>
      <c r="BD514" s="85"/>
      <c r="BE514" s="85"/>
      <c r="BF514" s="88"/>
      <c r="BG514" s="85"/>
      <c r="BH514" s="85"/>
      <c r="BI514" s="85"/>
      <c r="BJ514" s="85"/>
      <c r="BK514" s="85"/>
      <c r="BL514" s="85"/>
      <c r="BM514" s="85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x14ac:dyDescent="0.2">
      <c r="A515" s="85"/>
      <c r="B515" s="85"/>
      <c r="C515" s="85"/>
      <c r="D515" s="85"/>
      <c r="E515" s="86"/>
      <c r="F515" s="85"/>
      <c r="G515" s="87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  <c r="AH515" s="85"/>
      <c r="AI515" s="85"/>
      <c r="AJ515" s="85"/>
      <c r="AK515" s="85"/>
      <c r="AL515" s="85"/>
      <c r="AM515" s="85"/>
      <c r="AN515" s="85"/>
      <c r="AO515" s="85"/>
      <c r="AP515" s="85"/>
      <c r="AQ515" s="85"/>
      <c r="AR515" s="85"/>
      <c r="AS515" s="85"/>
      <c r="AT515" s="85"/>
      <c r="AU515" s="85"/>
      <c r="AV515" s="85"/>
      <c r="AW515" s="85"/>
      <c r="AX515" s="85"/>
      <c r="AY515" s="85"/>
      <c r="AZ515" s="85"/>
      <c r="BA515" s="85"/>
      <c r="BB515" s="85"/>
      <c r="BC515" s="85"/>
      <c r="BD515" s="85"/>
      <c r="BE515" s="85"/>
      <c r="BF515" s="88"/>
      <c r="BG515" s="85"/>
      <c r="BH515" s="85"/>
      <c r="BI515" s="85"/>
      <c r="BJ515" s="85"/>
      <c r="BK515" s="85"/>
      <c r="BL515" s="85"/>
      <c r="BM515" s="85"/>
      <c r="BN515" s="85"/>
      <c r="BO515" s="85"/>
      <c r="BP515" s="85"/>
      <c r="BQ515" s="85"/>
      <c r="BR515" s="85"/>
      <c r="BS515" s="85"/>
      <c r="BT515" s="85"/>
      <c r="BU515" s="85"/>
      <c r="BV515" s="85"/>
      <c r="BW515" s="85"/>
      <c r="BX515" s="85"/>
      <c r="BY515" s="85"/>
      <c r="BZ515" s="85"/>
      <c r="CA515" s="85"/>
      <c r="CB515" s="85"/>
      <c r="CC515" s="85"/>
      <c r="CD515" s="85"/>
      <c r="CE515" s="85"/>
      <c r="CF515" s="85"/>
      <c r="CG515" s="85"/>
      <c r="CH515" s="85"/>
      <c r="CI515" s="85"/>
      <c r="CJ515" s="85"/>
      <c r="CK515" s="85"/>
      <c r="CL515" s="85"/>
      <c r="CM515" s="85"/>
      <c r="CN515" s="85"/>
      <c r="CO515" s="85"/>
      <c r="CP515" s="85"/>
      <c r="CQ515" s="85"/>
      <c r="CR515" s="85"/>
      <c r="CS515" s="85"/>
      <c r="CT515" s="85"/>
      <c r="CU515" s="85"/>
      <c r="CV515" s="85"/>
      <c r="CW515" s="85"/>
      <c r="CX515" s="85"/>
      <c r="CY515" s="85"/>
      <c r="CZ515" s="85"/>
      <c r="DA515" s="85"/>
      <c r="DB515" s="85"/>
      <c r="DC515" s="85"/>
      <c r="DD515" s="85"/>
      <c r="DE515" s="85"/>
    </row>
    <row r="516" spans="1:109" x14ac:dyDescent="0.2">
      <c r="A516" s="85"/>
      <c r="B516" s="85"/>
      <c r="C516" s="85"/>
      <c r="D516" s="85"/>
      <c r="E516" s="86"/>
      <c r="F516" s="85"/>
      <c r="G516" s="87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8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x14ac:dyDescent="0.2">
      <c r="A517" s="85"/>
      <c r="B517" s="85"/>
      <c r="C517" s="85"/>
      <c r="D517" s="85"/>
      <c r="E517" s="86"/>
      <c r="F517" s="85"/>
      <c r="G517" s="87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85"/>
      <c r="AI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AV517" s="85"/>
      <c r="AW517" s="85"/>
      <c r="AX517" s="85"/>
      <c r="AY517" s="85"/>
      <c r="AZ517" s="85"/>
      <c r="BA517" s="85"/>
      <c r="BB517" s="85"/>
      <c r="BC517" s="85"/>
      <c r="BD517" s="85"/>
      <c r="BE517" s="85"/>
      <c r="BF517" s="88"/>
      <c r="BG517" s="85"/>
      <c r="BH517" s="85"/>
      <c r="BI517" s="85"/>
      <c r="BJ517" s="85"/>
      <c r="BK517" s="85"/>
      <c r="BL517" s="85"/>
      <c r="BM517" s="85"/>
      <c r="BN517" s="85"/>
      <c r="BO517" s="85"/>
      <c r="BP517" s="85"/>
      <c r="BQ517" s="85"/>
      <c r="BR517" s="85"/>
      <c r="BS517" s="85"/>
      <c r="BT517" s="85"/>
      <c r="BU517" s="85"/>
      <c r="BV517" s="85"/>
      <c r="BW517" s="85"/>
      <c r="BX517" s="85"/>
      <c r="BY517" s="85"/>
      <c r="BZ517" s="85"/>
      <c r="CA517" s="85"/>
      <c r="CB517" s="85"/>
      <c r="CC517" s="85"/>
      <c r="CD517" s="85"/>
      <c r="CE517" s="85"/>
      <c r="CF517" s="85"/>
      <c r="CG517" s="85"/>
      <c r="CH517" s="85"/>
      <c r="CI517" s="85"/>
      <c r="CJ517" s="85"/>
      <c r="CK517" s="85"/>
      <c r="CL517" s="85"/>
      <c r="CM517" s="85"/>
      <c r="CN517" s="85"/>
      <c r="CO517" s="85"/>
      <c r="CP517" s="85"/>
      <c r="CQ517" s="85"/>
      <c r="CR517" s="85"/>
      <c r="CS517" s="85"/>
      <c r="CT517" s="85"/>
      <c r="CU517" s="85"/>
      <c r="CV517" s="85"/>
      <c r="CW517" s="85"/>
      <c r="CX517" s="85"/>
      <c r="CY517" s="85"/>
      <c r="CZ517" s="85"/>
      <c r="DA517" s="85"/>
      <c r="DB517" s="85"/>
      <c r="DC517" s="85"/>
      <c r="DD517" s="85"/>
      <c r="DE517" s="85"/>
    </row>
    <row r="518" spans="1:109" x14ac:dyDescent="0.2">
      <c r="A518" s="85"/>
      <c r="B518" s="85"/>
      <c r="C518" s="85"/>
      <c r="D518" s="85"/>
      <c r="E518" s="86"/>
      <c r="F518" s="85"/>
      <c r="G518" s="87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85"/>
      <c r="AI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AV518" s="85"/>
      <c r="AW518" s="85"/>
      <c r="AX518" s="85"/>
      <c r="AY518" s="85"/>
      <c r="AZ518" s="85"/>
      <c r="BA518" s="85"/>
      <c r="BB518" s="85"/>
      <c r="BC518" s="85"/>
      <c r="BD518" s="85"/>
      <c r="BE518" s="85"/>
      <c r="BF518" s="88"/>
      <c r="BG518" s="85"/>
      <c r="BH518" s="85"/>
      <c r="BI518" s="85"/>
      <c r="BJ518" s="85"/>
      <c r="BK518" s="85"/>
      <c r="BL518" s="85"/>
      <c r="BM518" s="85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x14ac:dyDescent="0.2">
      <c r="A519" s="85"/>
      <c r="B519" s="85"/>
      <c r="C519" s="85"/>
      <c r="D519" s="85"/>
      <c r="E519" s="86"/>
      <c r="F519" s="85"/>
      <c r="G519" s="87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85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  <c r="AX519" s="85"/>
      <c r="AY519" s="85"/>
      <c r="AZ519" s="85"/>
      <c r="BA519" s="85"/>
      <c r="BB519" s="85"/>
      <c r="BC519" s="85"/>
      <c r="BD519" s="85"/>
      <c r="BE519" s="85"/>
      <c r="BF519" s="88"/>
      <c r="BG519" s="85"/>
      <c r="BH519" s="85"/>
      <c r="BI519" s="85"/>
      <c r="BJ519" s="85"/>
      <c r="BK519" s="85"/>
      <c r="BL519" s="85"/>
      <c r="BM519" s="85"/>
      <c r="BN519" s="85"/>
      <c r="BO519" s="85"/>
      <c r="BP519" s="85"/>
      <c r="BQ519" s="85"/>
      <c r="BR519" s="85"/>
      <c r="BS519" s="85"/>
      <c r="BT519" s="85"/>
      <c r="BU519" s="85"/>
      <c r="BV519" s="85"/>
      <c r="BW519" s="85"/>
      <c r="BX519" s="85"/>
      <c r="BY519" s="85"/>
      <c r="BZ519" s="85"/>
      <c r="CA519" s="85"/>
      <c r="CB519" s="85"/>
      <c r="CC519" s="85"/>
      <c r="CD519" s="85"/>
      <c r="CE519" s="85"/>
      <c r="CF519" s="85"/>
      <c r="CG519" s="85"/>
      <c r="CH519" s="85"/>
      <c r="CI519" s="85"/>
      <c r="CJ519" s="85"/>
      <c r="CK519" s="85"/>
      <c r="CL519" s="85"/>
      <c r="CM519" s="85"/>
      <c r="CN519" s="85"/>
      <c r="CO519" s="85"/>
      <c r="CP519" s="85"/>
      <c r="CQ519" s="85"/>
      <c r="CR519" s="85"/>
      <c r="CS519" s="85"/>
      <c r="CT519" s="85"/>
      <c r="CU519" s="85"/>
      <c r="CV519" s="85"/>
      <c r="CW519" s="85"/>
      <c r="CX519" s="85"/>
      <c r="CY519" s="85"/>
      <c r="CZ519" s="85"/>
      <c r="DA519" s="85"/>
      <c r="DB519" s="85"/>
      <c r="DC519" s="85"/>
      <c r="DD519" s="85"/>
      <c r="DE519" s="85"/>
    </row>
    <row r="520" spans="1:109" x14ac:dyDescent="0.2">
      <c r="A520" s="85"/>
      <c r="B520" s="85"/>
      <c r="C520" s="85"/>
      <c r="D520" s="85"/>
      <c r="E520" s="86"/>
      <c r="F520" s="85"/>
      <c r="G520" s="87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  <c r="AY520" s="85"/>
      <c r="AZ520" s="85"/>
      <c r="BA520" s="85"/>
      <c r="BB520" s="85"/>
      <c r="BC520" s="85"/>
      <c r="BD520" s="85"/>
      <c r="BE520" s="85"/>
      <c r="BF520" s="88"/>
      <c r="BG520" s="85"/>
      <c r="BH520" s="85"/>
      <c r="BI520" s="85"/>
      <c r="BJ520" s="85"/>
      <c r="BK520" s="85"/>
      <c r="BL520" s="85"/>
      <c r="BM520" s="85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x14ac:dyDescent="0.2">
      <c r="A521" s="85"/>
      <c r="B521" s="85"/>
      <c r="C521" s="85"/>
      <c r="D521" s="85"/>
      <c r="E521" s="86"/>
      <c r="F521" s="85"/>
      <c r="G521" s="87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  <c r="AH521" s="85"/>
      <c r="AI521" s="85"/>
      <c r="AJ521" s="85"/>
      <c r="AK521" s="85"/>
      <c r="AL521" s="85"/>
      <c r="AM521" s="85"/>
      <c r="AN521" s="85"/>
      <c r="AO521" s="85"/>
      <c r="AP521" s="85"/>
      <c r="AQ521" s="85"/>
      <c r="AR521" s="85"/>
      <c r="AS521" s="85"/>
      <c r="AT521" s="85"/>
      <c r="AU521" s="85"/>
      <c r="AV521" s="85"/>
      <c r="AW521" s="85"/>
      <c r="AX521" s="85"/>
      <c r="AY521" s="85"/>
      <c r="AZ521" s="85"/>
      <c r="BA521" s="85"/>
      <c r="BB521" s="85"/>
      <c r="BC521" s="85"/>
      <c r="BD521" s="85"/>
      <c r="BE521" s="85"/>
      <c r="BF521" s="88"/>
      <c r="BG521" s="85"/>
      <c r="BH521" s="85"/>
      <c r="BI521" s="85"/>
      <c r="BJ521" s="85"/>
      <c r="BK521" s="85"/>
      <c r="BL521" s="85"/>
      <c r="BM521" s="85"/>
      <c r="BN521" s="85"/>
      <c r="BO521" s="85"/>
      <c r="BP521" s="85"/>
      <c r="BQ521" s="85"/>
      <c r="BR521" s="85"/>
      <c r="BS521" s="85"/>
      <c r="BT521" s="85"/>
      <c r="BU521" s="85"/>
      <c r="BV521" s="85"/>
      <c r="BW521" s="85"/>
      <c r="BX521" s="85"/>
      <c r="BY521" s="85"/>
      <c r="BZ521" s="85"/>
      <c r="CA521" s="85"/>
      <c r="CB521" s="85"/>
      <c r="CC521" s="85"/>
      <c r="CD521" s="85"/>
      <c r="CE521" s="85"/>
      <c r="CF521" s="85"/>
      <c r="CG521" s="85"/>
      <c r="CH521" s="85"/>
      <c r="CI521" s="85"/>
      <c r="CJ521" s="85"/>
      <c r="CK521" s="85"/>
      <c r="CL521" s="85"/>
      <c r="CM521" s="85"/>
      <c r="CN521" s="85"/>
      <c r="CO521" s="85"/>
      <c r="CP521" s="85"/>
      <c r="CQ521" s="85"/>
      <c r="CR521" s="85"/>
      <c r="CS521" s="85"/>
      <c r="CT521" s="85"/>
      <c r="CU521" s="85"/>
      <c r="CV521" s="85"/>
      <c r="CW521" s="85"/>
      <c r="CX521" s="85"/>
      <c r="CY521" s="85"/>
      <c r="CZ521" s="85"/>
      <c r="DA521" s="85"/>
      <c r="DB521" s="85"/>
      <c r="DC521" s="85"/>
      <c r="DD521" s="85"/>
      <c r="DE521" s="85"/>
    </row>
    <row r="522" spans="1:109" x14ac:dyDescent="0.2">
      <c r="A522" s="85"/>
      <c r="B522" s="85"/>
      <c r="C522" s="85"/>
      <c r="D522" s="85"/>
      <c r="E522" s="86"/>
      <c r="F522" s="85"/>
      <c r="G522" s="87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85"/>
      <c r="AI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AV522" s="85"/>
      <c r="AW522" s="85"/>
      <c r="AX522" s="85"/>
      <c r="AY522" s="85"/>
      <c r="AZ522" s="85"/>
      <c r="BA522" s="85"/>
      <c r="BB522" s="85"/>
      <c r="BC522" s="85"/>
      <c r="BD522" s="85"/>
      <c r="BE522" s="85"/>
      <c r="BF522" s="88"/>
      <c r="BG522" s="85"/>
      <c r="BH522" s="85"/>
      <c r="BI522" s="85"/>
      <c r="BJ522" s="85"/>
      <c r="BK522" s="85"/>
      <c r="BL522" s="85"/>
      <c r="BM522" s="85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x14ac:dyDescent="0.2">
      <c r="A523" s="85"/>
      <c r="B523" s="85"/>
      <c r="C523" s="85"/>
      <c r="D523" s="85"/>
      <c r="E523" s="86"/>
      <c r="F523" s="85"/>
      <c r="G523" s="87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85"/>
      <c r="AI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AV523" s="85"/>
      <c r="AW523" s="85"/>
      <c r="AX523" s="85"/>
      <c r="AY523" s="85"/>
      <c r="AZ523" s="85"/>
      <c r="BA523" s="85"/>
      <c r="BB523" s="85"/>
      <c r="BC523" s="85"/>
      <c r="BD523" s="85"/>
      <c r="BE523" s="85"/>
      <c r="BF523" s="88"/>
      <c r="BG523" s="85"/>
      <c r="BH523" s="85"/>
      <c r="BI523" s="85"/>
      <c r="BJ523" s="85"/>
      <c r="BK523" s="85"/>
      <c r="BL523" s="85"/>
      <c r="BM523" s="85"/>
      <c r="BN523" s="85"/>
      <c r="BO523" s="85"/>
      <c r="BP523" s="85"/>
      <c r="BQ523" s="85"/>
      <c r="BR523" s="85"/>
      <c r="BS523" s="85"/>
      <c r="BT523" s="85"/>
      <c r="BU523" s="85"/>
      <c r="BV523" s="85"/>
      <c r="BW523" s="85"/>
      <c r="BX523" s="85"/>
      <c r="BY523" s="85"/>
      <c r="BZ523" s="85"/>
      <c r="CA523" s="85"/>
      <c r="CB523" s="85"/>
      <c r="CC523" s="85"/>
      <c r="CD523" s="85"/>
      <c r="CE523" s="85"/>
      <c r="CF523" s="85"/>
      <c r="CG523" s="85"/>
      <c r="CH523" s="85"/>
      <c r="CI523" s="85"/>
      <c r="CJ523" s="85"/>
      <c r="CK523" s="85"/>
      <c r="CL523" s="85"/>
      <c r="CM523" s="85"/>
      <c r="CN523" s="85"/>
      <c r="CO523" s="85"/>
      <c r="CP523" s="85"/>
      <c r="CQ523" s="85"/>
      <c r="CR523" s="85"/>
      <c r="CS523" s="85"/>
      <c r="CT523" s="85"/>
      <c r="CU523" s="85"/>
      <c r="CV523" s="85"/>
      <c r="CW523" s="85"/>
      <c r="CX523" s="85"/>
      <c r="CY523" s="85"/>
      <c r="CZ523" s="85"/>
      <c r="DA523" s="85"/>
      <c r="DB523" s="85"/>
      <c r="DC523" s="85"/>
      <c r="DD523" s="85"/>
      <c r="DE523" s="85"/>
    </row>
    <row r="524" spans="1:109" x14ac:dyDescent="0.2">
      <c r="A524" s="85"/>
      <c r="B524" s="85"/>
      <c r="C524" s="85"/>
      <c r="D524" s="85"/>
      <c r="E524" s="86"/>
      <c r="F524" s="85"/>
      <c r="G524" s="87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  <c r="BB524" s="85"/>
      <c r="BC524" s="85"/>
      <c r="BD524" s="85"/>
      <c r="BE524" s="85"/>
      <c r="BF524" s="88"/>
      <c r="BG524" s="85"/>
      <c r="BH524" s="85"/>
      <c r="BI524" s="85"/>
      <c r="BJ524" s="85"/>
      <c r="BK524" s="85"/>
      <c r="BL524" s="85"/>
      <c r="BM524" s="85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x14ac:dyDescent="0.2">
      <c r="A525" s="85"/>
      <c r="B525" s="85"/>
      <c r="C525" s="85"/>
      <c r="D525" s="85"/>
      <c r="E525" s="86"/>
      <c r="F525" s="85"/>
      <c r="G525" s="87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85"/>
      <c r="AI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AV525" s="85"/>
      <c r="AW525" s="85"/>
      <c r="AX525" s="85"/>
      <c r="AY525" s="85"/>
      <c r="AZ525" s="85"/>
      <c r="BA525" s="85"/>
      <c r="BB525" s="85"/>
      <c r="BC525" s="85"/>
      <c r="BD525" s="85"/>
      <c r="BE525" s="85"/>
      <c r="BF525" s="88"/>
      <c r="BG525" s="85"/>
      <c r="BH525" s="85"/>
      <c r="BI525" s="85"/>
      <c r="BJ525" s="85"/>
      <c r="BK525" s="85"/>
      <c r="BL525" s="85"/>
      <c r="BM525" s="85"/>
      <c r="BN525" s="85"/>
      <c r="BO525" s="85"/>
      <c r="BP525" s="85"/>
      <c r="BQ525" s="85"/>
      <c r="BR525" s="85"/>
      <c r="BS525" s="85"/>
      <c r="BT525" s="85"/>
      <c r="BU525" s="85"/>
      <c r="BV525" s="85"/>
      <c r="BW525" s="85"/>
      <c r="BX525" s="85"/>
      <c r="BY525" s="85"/>
      <c r="BZ525" s="85"/>
      <c r="CA525" s="85"/>
      <c r="CB525" s="85"/>
      <c r="CC525" s="85"/>
      <c r="CD525" s="85"/>
      <c r="CE525" s="85"/>
      <c r="CF525" s="85"/>
      <c r="CG525" s="85"/>
      <c r="CH525" s="85"/>
      <c r="CI525" s="85"/>
      <c r="CJ525" s="85"/>
      <c r="CK525" s="85"/>
      <c r="CL525" s="85"/>
      <c r="CM525" s="85"/>
      <c r="CN525" s="85"/>
      <c r="CO525" s="85"/>
      <c r="CP525" s="85"/>
      <c r="CQ525" s="85"/>
      <c r="CR525" s="85"/>
      <c r="CS525" s="85"/>
      <c r="CT525" s="85"/>
      <c r="CU525" s="85"/>
      <c r="CV525" s="85"/>
      <c r="CW525" s="85"/>
      <c r="CX525" s="85"/>
      <c r="CY525" s="85"/>
      <c r="CZ525" s="85"/>
      <c r="DA525" s="85"/>
      <c r="DB525" s="85"/>
      <c r="DC525" s="85"/>
      <c r="DD525" s="85"/>
      <c r="DE525" s="85"/>
    </row>
    <row r="526" spans="1:109" x14ac:dyDescent="0.2">
      <c r="A526" s="85"/>
      <c r="B526" s="85"/>
      <c r="C526" s="85"/>
      <c r="D526" s="85"/>
      <c r="E526" s="86"/>
      <c r="F526" s="85"/>
      <c r="G526" s="87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85"/>
      <c r="AI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AV526" s="85"/>
      <c r="AW526" s="85"/>
      <c r="AX526" s="85"/>
      <c r="AY526" s="85"/>
      <c r="AZ526" s="85"/>
      <c r="BA526" s="85"/>
      <c r="BB526" s="85"/>
      <c r="BC526" s="85"/>
      <c r="BD526" s="85"/>
      <c r="BE526" s="85"/>
      <c r="BF526" s="88"/>
      <c r="BG526" s="85"/>
      <c r="BH526" s="85"/>
      <c r="BI526" s="85"/>
      <c r="BJ526" s="85"/>
      <c r="BK526" s="85"/>
      <c r="BL526" s="85"/>
      <c r="BM526" s="85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x14ac:dyDescent="0.2">
      <c r="A527" s="85"/>
      <c r="B527" s="85"/>
      <c r="C527" s="85"/>
      <c r="D527" s="85"/>
      <c r="E527" s="86"/>
      <c r="F527" s="85"/>
      <c r="G527" s="87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  <c r="AH527" s="85"/>
      <c r="AI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AV527" s="85"/>
      <c r="AW527" s="85"/>
      <c r="AX527" s="85"/>
      <c r="AY527" s="85"/>
      <c r="AZ527" s="85"/>
      <c r="BA527" s="85"/>
      <c r="BB527" s="85"/>
      <c r="BC527" s="85"/>
      <c r="BD527" s="85"/>
      <c r="BE527" s="85"/>
      <c r="BF527" s="88"/>
      <c r="BG527" s="85"/>
      <c r="BH527" s="85"/>
      <c r="BI527" s="85"/>
      <c r="BJ527" s="85"/>
      <c r="BK527" s="85"/>
      <c r="BL527" s="85"/>
      <c r="BM527" s="85"/>
      <c r="BN527" s="85"/>
      <c r="BO527" s="85"/>
      <c r="BP527" s="85"/>
      <c r="BQ527" s="85"/>
      <c r="BR527" s="85"/>
      <c r="BS527" s="85"/>
      <c r="BT527" s="85"/>
      <c r="BU527" s="85"/>
      <c r="BV527" s="85"/>
      <c r="BW527" s="85"/>
      <c r="BX527" s="85"/>
      <c r="BY527" s="85"/>
      <c r="BZ527" s="85"/>
      <c r="CA527" s="85"/>
      <c r="CB527" s="85"/>
      <c r="CC527" s="85"/>
      <c r="CD527" s="85"/>
      <c r="CE527" s="85"/>
      <c r="CF527" s="85"/>
      <c r="CG527" s="85"/>
      <c r="CH527" s="85"/>
      <c r="CI527" s="85"/>
      <c r="CJ527" s="85"/>
      <c r="CK527" s="85"/>
      <c r="CL527" s="85"/>
      <c r="CM527" s="85"/>
      <c r="CN527" s="85"/>
      <c r="CO527" s="85"/>
      <c r="CP527" s="85"/>
      <c r="CQ527" s="85"/>
      <c r="CR527" s="85"/>
      <c r="CS527" s="85"/>
      <c r="CT527" s="85"/>
      <c r="CU527" s="85"/>
      <c r="CV527" s="85"/>
      <c r="CW527" s="85"/>
      <c r="CX527" s="85"/>
      <c r="CY527" s="85"/>
      <c r="CZ527" s="85"/>
      <c r="DA527" s="85"/>
      <c r="DB527" s="85"/>
      <c r="DC527" s="85"/>
      <c r="DD527" s="85"/>
      <c r="DE527" s="85"/>
    </row>
    <row r="528" spans="1:109" x14ac:dyDescent="0.2">
      <c r="A528" s="85"/>
      <c r="B528" s="85"/>
      <c r="C528" s="85"/>
      <c r="D528" s="85"/>
      <c r="E528" s="86"/>
      <c r="F528" s="85"/>
      <c r="G528" s="87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85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  <c r="AX528" s="85"/>
      <c r="AY528" s="85"/>
      <c r="AZ528" s="85"/>
      <c r="BA528" s="85"/>
      <c r="BB528" s="85"/>
      <c r="BC528" s="85"/>
      <c r="BD528" s="85"/>
      <c r="BE528" s="85"/>
      <c r="BF528" s="88"/>
      <c r="BG528" s="85"/>
      <c r="BH528" s="85"/>
      <c r="BI528" s="85"/>
      <c r="BJ528" s="85"/>
      <c r="BK528" s="85"/>
      <c r="BL528" s="85"/>
      <c r="BM528" s="85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  <c r="CM528" s="85"/>
      <c r="CN528" s="85"/>
      <c r="CO528" s="85"/>
      <c r="CP528" s="85"/>
      <c r="CQ528" s="85"/>
      <c r="CR528" s="85"/>
      <c r="CS528" s="85"/>
      <c r="CT528" s="85"/>
      <c r="CU528" s="85"/>
      <c r="CV528" s="85"/>
      <c r="CW528" s="85"/>
      <c r="CX528" s="85"/>
      <c r="CY528" s="85"/>
      <c r="CZ528" s="85"/>
      <c r="DA528" s="85"/>
      <c r="DB528" s="85"/>
      <c r="DC528" s="85"/>
      <c r="DD528" s="85"/>
      <c r="DE528" s="85"/>
    </row>
    <row r="529" spans="1:109" x14ac:dyDescent="0.2">
      <c r="A529" s="85"/>
      <c r="B529" s="85"/>
      <c r="C529" s="85"/>
      <c r="D529" s="85"/>
      <c r="E529" s="86"/>
      <c r="F529" s="85"/>
      <c r="G529" s="87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85"/>
      <c r="AI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AV529" s="85"/>
      <c r="AW529" s="85"/>
      <c r="AX529" s="85"/>
      <c r="AY529" s="85"/>
      <c r="AZ529" s="85"/>
      <c r="BA529" s="85"/>
      <c r="BB529" s="85"/>
      <c r="BC529" s="85"/>
      <c r="BD529" s="85"/>
      <c r="BE529" s="85"/>
      <c r="BF529" s="88"/>
      <c r="BG529" s="85"/>
      <c r="BH529" s="85"/>
      <c r="BI529" s="85"/>
      <c r="BJ529" s="85"/>
      <c r="BK529" s="85"/>
      <c r="BL529" s="85"/>
      <c r="BM529" s="85"/>
      <c r="BN529" s="85"/>
      <c r="BO529" s="85"/>
      <c r="BP529" s="85"/>
      <c r="BQ529" s="85"/>
      <c r="BR529" s="85"/>
      <c r="BS529" s="85"/>
      <c r="BT529" s="85"/>
      <c r="BU529" s="85"/>
      <c r="BV529" s="85"/>
      <c r="BW529" s="85"/>
      <c r="BX529" s="85"/>
      <c r="BY529" s="85"/>
      <c r="BZ529" s="85"/>
      <c r="CA529" s="85"/>
      <c r="CB529" s="85"/>
      <c r="CC529" s="85"/>
      <c r="CD529" s="85"/>
      <c r="CE529" s="85"/>
      <c r="CF529" s="85"/>
      <c r="CG529" s="85"/>
      <c r="CH529" s="85"/>
      <c r="CI529" s="85"/>
      <c r="CJ529" s="85"/>
      <c r="CK529" s="85"/>
      <c r="CL529" s="85"/>
      <c r="CM529" s="85"/>
      <c r="CN529" s="85"/>
      <c r="CO529" s="85"/>
      <c r="CP529" s="85"/>
      <c r="CQ529" s="85"/>
      <c r="CR529" s="85"/>
      <c r="CS529" s="85"/>
      <c r="CT529" s="85"/>
      <c r="CU529" s="85"/>
      <c r="CV529" s="85"/>
      <c r="CW529" s="85"/>
      <c r="CX529" s="85"/>
      <c r="CY529" s="85"/>
      <c r="CZ529" s="85"/>
      <c r="DA529" s="85"/>
      <c r="DB529" s="85"/>
      <c r="DC529" s="85"/>
      <c r="DD529" s="85"/>
      <c r="DE529" s="85"/>
    </row>
    <row r="530" spans="1:109" x14ac:dyDescent="0.2">
      <c r="A530" s="85"/>
      <c r="B530" s="85"/>
      <c r="C530" s="85"/>
      <c r="D530" s="85"/>
      <c r="E530" s="86"/>
      <c r="F530" s="85"/>
      <c r="G530" s="87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  <c r="AY530" s="85"/>
      <c r="AZ530" s="85"/>
      <c r="BA530" s="85"/>
      <c r="BB530" s="85"/>
      <c r="BC530" s="85"/>
      <c r="BD530" s="85"/>
      <c r="BE530" s="85"/>
      <c r="BF530" s="88"/>
      <c r="BG530" s="85"/>
      <c r="BH530" s="85"/>
      <c r="BI530" s="85"/>
      <c r="BJ530" s="85"/>
      <c r="BK530" s="85"/>
      <c r="BL530" s="85"/>
      <c r="BM530" s="85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x14ac:dyDescent="0.2">
      <c r="A531" s="85"/>
      <c r="B531" s="85"/>
      <c r="C531" s="85"/>
      <c r="D531" s="85"/>
      <c r="E531" s="86"/>
      <c r="F531" s="85"/>
      <c r="G531" s="87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  <c r="AY531" s="85"/>
      <c r="AZ531" s="85"/>
      <c r="BA531" s="85"/>
      <c r="BB531" s="85"/>
      <c r="BC531" s="85"/>
      <c r="BD531" s="85"/>
      <c r="BE531" s="85"/>
      <c r="BF531" s="88"/>
      <c r="BG531" s="85"/>
      <c r="BH531" s="85"/>
      <c r="BI531" s="85"/>
      <c r="BJ531" s="85"/>
      <c r="BK531" s="85"/>
      <c r="BL531" s="85"/>
      <c r="BM531" s="85"/>
      <c r="BN531" s="85"/>
      <c r="BO531" s="85"/>
      <c r="BP531" s="85"/>
      <c r="BQ531" s="85"/>
      <c r="BR531" s="85"/>
      <c r="BS531" s="85"/>
      <c r="BT531" s="85"/>
      <c r="BU531" s="85"/>
      <c r="BV531" s="85"/>
      <c r="BW531" s="85"/>
      <c r="BX531" s="85"/>
      <c r="BY531" s="85"/>
      <c r="BZ531" s="85"/>
      <c r="CA531" s="85"/>
      <c r="CB531" s="85"/>
      <c r="CC531" s="85"/>
      <c r="CD531" s="85"/>
      <c r="CE531" s="85"/>
      <c r="CF531" s="85"/>
      <c r="CG531" s="85"/>
      <c r="CH531" s="85"/>
      <c r="CI531" s="85"/>
      <c r="CJ531" s="85"/>
      <c r="CK531" s="85"/>
      <c r="CL531" s="85"/>
      <c r="CM531" s="85"/>
      <c r="CN531" s="85"/>
      <c r="CO531" s="85"/>
      <c r="CP531" s="85"/>
      <c r="CQ531" s="85"/>
      <c r="CR531" s="85"/>
      <c r="CS531" s="85"/>
      <c r="CT531" s="85"/>
      <c r="CU531" s="85"/>
      <c r="CV531" s="85"/>
      <c r="CW531" s="85"/>
      <c r="CX531" s="85"/>
      <c r="CY531" s="85"/>
      <c r="CZ531" s="85"/>
      <c r="DA531" s="85"/>
      <c r="DB531" s="85"/>
      <c r="DC531" s="85"/>
      <c r="DD531" s="85"/>
      <c r="DE531" s="85"/>
    </row>
    <row r="532" spans="1:109" x14ac:dyDescent="0.2">
      <c r="A532" s="85"/>
      <c r="B532" s="85"/>
      <c r="C532" s="85"/>
      <c r="D532" s="85"/>
      <c r="E532" s="86"/>
      <c r="F532" s="85"/>
      <c r="G532" s="87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85"/>
      <c r="AI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AV532" s="85"/>
      <c r="AW532" s="85"/>
      <c r="AX532" s="85"/>
      <c r="AY532" s="85"/>
      <c r="AZ532" s="85"/>
      <c r="BA532" s="85"/>
      <c r="BB532" s="85"/>
      <c r="BC532" s="85"/>
      <c r="BD532" s="85"/>
      <c r="BE532" s="85"/>
      <c r="BF532" s="88"/>
      <c r="BG532" s="85"/>
      <c r="BH532" s="85"/>
      <c r="BI532" s="85"/>
      <c r="BJ532" s="85"/>
      <c r="BK532" s="85"/>
      <c r="BL532" s="85"/>
      <c r="BM532" s="85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x14ac:dyDescent="0.2">
      <c r="A533" s="85"/>
      <c r="B533" s="85"/>
      <c r="C533" s="85"/>
      <c r="D533" s="85"/>
      <c r="E533" s="86"/>
      <c r="F533" s="85"/>
      <c r="G533" s="87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  <c r="AH533" s="85"/>
      <c r="AI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AV533" s="85"/>
      <c r="AW533" s="85"/>
      <c r="AX533" s="85"/>
      <c r="AY533" s="85"/>
      <c r="AZ533" s="85"/>
      <c r="BA533" s="85"/>
      <c r="BB533" s="85"/>
      <c r="BC533" s="85"/>
      <c r="BD533" s="85"/>
      <c r="BE533" s="85"/>
      <c r="BF533" s="88"/>
      <c r="BG533" s="85"/>
      <c r="BH533" s="85"/>
      <c r="BI533" s="85"/>
      <c r="BJ533" s="85"/>
      <c r="BK533" s="85"/>
      <c r="BL533" s="85"/>
      <c r="BM533" s="85"/>
      <c r="BN533" s="85"/>
      <c r="BO533" s="85"/>
      <c r="BP533" s="85"/>
      <c r="BQ533" s="85"/>
      <c r="BR533" s="85"/>
      <c r="BS533" s="85"/>
      <c r="BT533" s="85"/>
      <c r="BU533" s="85"/>
      <c r="BV533" s="85"/>
      <c r="BW533" s="85"/>
      <c r="BX533" s="85"/>
      <c r="BY533" s="85"/>
      <c r="BZ533" s="85"/>
      <c r="CA533" s="85"/>
      <c r="CB533" s="85"/>
      <c r="CC533" s="85"/>
      <c r="CD533" s="85"/>
      <c r="CE533" s="85"/>
      <c r="CF533" s="85"/>
      <c r="CG533" s="85"/>
      <c r="CH533" s="85"/>
      <c r="CI533" s="85"/>
      <c r="CJ533" s="85"/>
      <c r="CK533" s="85"/>
      <c r="CL533" s="85"/>
      <c r="CM533" s="85"/>
      <c r="CN533" s="85"/>
      <c r="CO533" s="85"/>
      <c r="CP533" s="85"/>
      <c r="CQ533" s="85"/>
      <c r="CR533" s="85"/>
      <c r="CS533" s="85"/>
      <c r="CT533" s="85"/>
      <c r="CU533" s="85"/>
      <c r="CV533" s="85"/>
      <c r="CW533" s="85"/>
      <c r="CX533" s="85"/>
      <c r="CY533" s="85"/>
      <c r="CZ533" s="85"/>
      <c r="DA533" s="85"/>
      <c r="DB533" s="85"/>
      <c r="DC533" s="85"/>
      <c r="DD533" s="85"/>
      <c r="DE533" s="85"/>
    </row>
    <row r="534" spans="1:109" x14ac:dyDescent="0.2">
      <c r="A534" s="85"/>
      <c r="B534" s="85"/>
      <c r="C534" s="85"/>
      <c r="D534" s="85"/>
      <c r="E534" s="86"/>
      <c r="F534" s="85"/>
      <c r="G534" s="87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8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x14ac:dyDescent="0.2">
      <c r="A535" s="85"/>
      <c r="B535" s="85"/>
      <c r="C535" s="85"/>
      <c r="D535" s="85"/>
      <c r="E535" s="86"/>
      <c r="F535" s="85"/>
      <c r="G535" s="87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  <c r="AY535" s="85"/>
      <c r="AZ535" s="85"/>
      <c r="BA535" s="85"/>
      <c r="BB535" s="85"/>
      <c r="BC535" s="85"/>
      <c r="BD535" s="85"/>
      <c r="BE535" s="85"/>
      <c r="BF535" s="88"/>
      <c r="BG535" s="85"/>
      <c r="BH535" s="85"/>
      <c r="BI535" s="85"/>
      <c r="BJ535" s="85"/>
      <c r="BK535" s="85"/>
      <c r="BL535" s="85"/>
      <c r="BM535" s="85"/>
      <c r="BN535" s="85"/>
      <c r="BO535" s="85"/>
      <c r="BP535" s="85"/>
      <c r="BQ535" s="85"/>
      <c r="BR535" s="85"/>
      <c r="BS535" s="85"/>
      <c r="BT535" s="85"/>
      <c r="BU535" s="85"/>
      <c r="BV535" s="85"/>
      <c r="BW535" s="85"/>
      <c r="BX535" s="85"/>
      <c r="BY535" s="85"/>
      <c r="BZ535" s="85"/>
      <c r="CA535" s="85"/>
      <c r="CB535" s="85"/>
      <c r="CC535" s="85"/>
      <c r="CD535" s="85"/>
      <c r="CE535" s="85"/>
      <c r="CF535" s="85"/>
      <c r="CG535" s="85"/>
      <c r="CH535" s="85"/>
      <c r="CI535" s="85"/>
      <c r="CJ535" s="85"/>
      <c r="CK535" s="85"/>
      <c r="CL535" s="85"/>
      <c r="CM535" s="85"/>
      <c r="CN535" s="85"/>
      <c r="CO535" s="85"/>
      <c r="CP535" s="85"/>
      <c r="CQ535" s="85"/>
      <c r="CR535" s="85"/>
      <c r="CS535" s="85"/>
      <c r="CT535" s="85"/>
      <c r="CU535" s="85"/>
      <c r="CV535" s="85"/>
      <c r="CW535" s="85"/>
      <c r="CX535" s="85"/>
      <c r="CY535" s="85"/>
      <c r="CZ535" s="85"/>
      <c r="DA535" s="85"/>
      <c r="DB535" s="85"/>
      <c r="DC535" s="85"/>
      <c r="DD535" s="85"/>
      <c r="DE535" s="85"/>
    </row>
    <row r="536" spans="1:109" x14ac:dyDescent="0.2">
      <c r="A536" s="85"/>
      <c r="B536" s="85"/>
      <c r="C536" s="85"/>
      <c r="D536" s="85"/>
      <c r="E536" s="86"/>
      <c r="F536" s="85"/>
      <c r="G536" s="87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85"/>
      <c r="AI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AV536" s="85"/>
      <c r="AW536" s="85"/>
      <c r="AX536" s="85"/>
      <c r="AY536" s="85"/>
      <c r="AZ536" s="85"/>
      <c r="BA536" s="85"/>
      <c r="BB536" s="85"/>
      <c r="BC536" s="85"/>
      <c r="BD536" s="85"/>
      <c r="BE536" s="85"/>
      <c r="BF536" s="88"/>
      <c r="BG536" s="85"/>
      <c r="BH536" s="85"/>
      <c r="BI536" s="85"/>
      <c r="BJ536" s="85"/>
      <c r="BK536" s="85"/>
      <c r="BL536" s="85"/>
      <c r="BM536" s="85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x14ac:dyDescent="0.2">
      <c r="A537" s="85"/>
      <c r="B537" s="85"/>
      <c r="C537" s="85"/>
      <c r="D537" s="85"/>
      <c r="E537" s="86"/>
      <c r="F537" s="85"/>
      <c r="G537" s="87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85"/>
      <c r="AI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AV537" s="85"/>
      <c r="AW537" s="85"/>
      <c r="AX537" s="85"/>
      <c r="AY537" s="85"/>
      <c r="AZ537" s="85"/>
      <c r="BA537" s="85"/>
      <c r="BB537" s="85"/>
      <c r="BC537" s="85"/>
      <c r="BD537" s="85"/>
      <c r="BE537" s="85"/>
      <c r="BF537" s="88"/>
      <c r="BG537" s="85"/>
      <c r="BH537" s="85"/>
      <c r="BI537" s="85"/>
      <c r="BJ537" s="85"/>
      <c r="BK537" s="85"/>
      <c r="BL537" s="85"/>
      <c r="BM537" s="85"/>
      <c r="BN537" s="85"/>
      <c r="BO537" s="85"/>
      <c r="BP537" s="85"/>
      <c r="BQ537" s="85"/>
      <c r="BR537" s="85"/>
      <c r="BS537" s="85"/>
      <c r="BT537" s="85"/>
      <c r="BU537" s="85"/>
      <c r="BV537" s="85"/>
      <c r="BW537" s="85"/>
      <c r="BX537" s="85"/>
      <c r="BY537" s="85"/>
      <c r="BZ537" s="85"/>
      <c r="CA537" s="85"/>
      <c r="CB537" s="85"/>
      <c r="CC537" s="85"/>
      <c r="CD537" s="85"/>
      <c r="CE537" s="85"/>
      <c r="CF537" s="85"/>
      <c r="CG537" s="85"/>
      <c r="CH537" s="85"/>
      <c r="CI537" s="85"/>
      <c r="CJ537" s="85"/>
      <c r="CK537" s="85"/>
      <c r="CL537" s="85"/>
      <c r="CM537" s="85"/>
      <c r="CN537" s="85"/>
      <c r="CO537" s="85"/>
      <c r="CP537" s="85"/>
      <c r="CQ537" s="85"/>
      <c r="CR537" s="85"/>
      <c r="CS537" s="85"/>
      <c r="CT537" s="85"/>
      <c r="CU537" s="85"/>
      <c r="CV537" s="85"/>
      <c r="CW537" s="85"/>
      <c r="CX537" s="85"/>
      <c r="CY537" s="85"/>
      <c r="CZ537" s="85"/>
      <c r="DA537" s="85"/>
      <c r="DB537" s="85"/>
      <c r="DC537" s="85"/>
      <c r="DD537" s="85"/>
      <c r="DE537" s="85"/>
    </row>
    <row r="538" spans="1:109" x14ac:dyDescent="0.2">
      <c r="A538" s="85"/>
      <c r="B538" s="85"/>
      <c r="C538" s="85"/>
      <c r="D538" s="85"/>
      <c r="E538" s="86"/>
      <c r="F538" s="85"/>
      <c r="G538" s="87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85"/>
      <c r="AI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AV538" s="85"/>
      <c r="AW538" s="85"/>
      <c r="AX538" s="85"/>
      <c r="AY538" s="85"/>
      <c r="AZ538" s="85"/>
      <c r="BA538" s="85"/>
      <c r="BB538" s="85"/>
      <c r="BC538" s="85"/>
      <c r="BD538" s="85"/>
      <c r="BE538" s="85"/>
      <c r="BF538" s="88"/>
      <c r="BG538" s="85"/>
      <c r="BH538" s="85"/>
      <c r="BI538" s="85"/>
      <c r="BJ538" s="85"/>
      <c r="BK538" s="85"/>
      <c r="BL538" s="85"/>
      <c r="BM538" s="85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x14ac:dyDescent="0.2">
      <c r="A539" s="85"/>
      <c r="B539" s="85"/>
      <c r="C539" s="85"/>
      <c r="D539" s="85"/>
      <c r="E539" s="86"/>
      <c r="F539" s="85"/>
      <c r="G539" s="87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85"/>
      <c r="AI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AV539" s="85"/>
      <c r="AW539" s="85"/>
      <c r="AX539" s="85"/>
      <c r="AY539" s="85"/>
      <c r="AZ539" s="85"/>
      <c r="BA539" s="85"/>
      <c r="BB539" s="85"/>
      <c r="BC539" s="85"/>
      <c r="BD539" s="85"/>
      <c r="BE539" s="85"/>
      <c r="BF539" s="88"/>
      <c r="BG539" s="85"/>
      <c r="BH539" s="85"/>
      <c r="BI539" s="85"/>
      <c r="BJ539" s="85"/>
      <c r="BK539" s="85"/>
      <c r="BL539" s="85"/>
      <c r="BM539" s="85"/>
      <c r="BN539" s="85"/>
      <c r="BO539" s="85"/>
      <c r="BP539" s="85"/>
      <c r="BQ539" s="85"/>
      <c r="BR539" s="85"/>
      <c r="BS539" s="85"/>
      <c r="BT539" s="85"/>
      <c r="BU539" s="85"/>
      <c r="BV539" s="85"/>
      <c r="BW539" s="85"/>
      <c r="BX539" s="85"/>
      <c r="BY539" s="85"/>
      <c r="BZ539" s="85"/>
      <c r="CA539" s="85"/>
      <c r="CB539" s="85"/>
      <c r="CC539" s="85"/>
      <c r="CD539" s="85"/>
      <c r="CE539" s="85"/>
      <c r="CF539" s="85"/>
      <c r="CG539" s="85"/>
      <c r="CH539" s="85"/>
      <c r="CI539" s="85"/>
      <c r="CJ539" s="85"/>
      <c r="CK539" s="85"/>
      <c r="CL539" s="85"/>
      <c r="CM539" s="85"/>
      <c r="CN539" s="85"/>
      <c r="CO539" s="85"/>
      <c r="CP539" s="85"/>
      <c r="CQ539" s="85"/>
      <c r="CR539" s="85"/>
      <c r="CS539" s="85"/>
      <c r="CT539" s="85"/>
      <c r="CU539" s="85"/>
      <c r="CV539" s="85"/>
      <c r="CW539" s="85"/>
      <c r="CX539" s="85"/>
      <c r="CY539" s="85"/>
      <c r="CZ539" s="85"/>
      <c r="DA539" s="85"/>
      <c r="DB539" s="85"/>
      <c r="DC539" s="85"/>
      <c r="DD539" s="85"/>
      <c r="DE539" s="85"/>
    </row>
    <row r="540" spans="1:109" x14ac:dyDescent="0.2">
      <c r="A540" s="85"/>
      <c r="B540" s="85"/>
      <c r="C540" s="85"/>
      <c r="D540" s="85"/>
      <c r="E540" s="86"/>
      <c r="F540" s="85"/>
      <c r="G540" s="87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85"/>
      <c r="AI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AV540" s="85"/>
      <c r="AW540" s="85"/>
      <c r="AX540" s="85"/>
      <c r="AY540" s="85"/>
      <c r="AZ540" s="85"/>
      <c r="BA540" s="85"/>
      <c r="BB540" s="85"/>
      <c r="BC540" s="85"/>
      <c r="BD540" s="85"/>
      <c r="BE540" s="85"/>
      <c r="BF540" s="88"/>
      <c r="BG540" s="85"/>
      <c r="BH540" s="85"/>
      <c r="BI540" s="85"/>
      <c r="BJ540" s="85"/>
      <c r="BK540" s="85"/>
      <c r="BL540" s="85"/>
      <c r="BM540" s="85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x14ac:dyDescent="0.2">
      <c r="A541" s="85"/>
      <c r="B541" s="85"/>
      <c r="C541" s="85"/>
      <c r="D541" s="85"/>
      <c r="E541" s="86"/>
      <c r="F541" s="85"/>
      <c r="G541" s="87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85"/>
      <c r="AI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AV541" s="85"/>
      <c r="AW541" s="85"/>
      <c r="AX541" s="85"/>
      <c r="AY541" s="85"/>
      <c r="AZ541" s="85"/>
      <c r="BA541" s="85"/>
      <c r="BB541" s="85"/>
      <c r="BC541" s="85"/>
      <c r="BD541" s="85"/>
      <c r="BE541" s="85"/>
      <c r="BF541" s="88"/>
      <c r="BG541" s="85"/>
      <c r="BH541" s="85"/>
      <c r="BI541" s="85"/>
      <c r="BJ541" s="85"/>
      <c r="BK541" s="85"/>
      <c r="BL541" s="85"/>
      <c r="BM541" s="85"/>
      <c r="BN541" s="85"/>
      <c r="BO541" s="85"/>
      <c r="BP541" s="85"/>
      <c r="BQ541" s="85"/>
      <c r="BR541" s="85"/>
      <c r="BS541" s="85"/>
      <c r="BT541" s="85"/>
      <c r="BU541" s="85"/>
      <c r="BV541" s="85"/>
      <c r="BW541" s="85"/>
      <c r="BX541" s="85"/>
      <c r="BY541" s="85"/>
      <c r="BZ541" s="85"/>
      <c r="CA541" s="85"/>
      <c r="CB541" s="85"/>
      <c r="CC541" s="85"/>
      <c r="CD541" s="85"/>
      <c r="CE541" s="85"/>
      <c r="CF541" s="85"/>
      <c r="CG541" s="85"/>
      <c r="CH541" s="85"/>
      <c r="CI541" s="85"/>
      <c r="CJ541" s="85"/>
      <c r="CK541" s="85"/>
      <c r="CL541" s="85"/>
      <c r="CM541" s="85"/>
      <c r="CN541" s="85"/>
      <c r="CO541" s="85"/>
      <c r="CP541" s="85"/>
      <c r="CQ541" s="85"/>
      <c r="CR541" s="85"/>
      <c r="CS541" s="85"/>
      <c r="CT541" s="85"/>
      <c r="CU541" s="85"/>
      <c r="CV541" s="85"/>
      <c r="CW541" s="85"/>
      <c r="CX541" s="85"/>
      <c r="CY541" s="85"/>
      <c r="CZ541" s="85"/>
      <c r="DA541" s="85"/>
      <c r="DB541" s="85"/>
      <c r="DC541" s="85"/>
      <c r="DD541" s="85"/>
      <c r="DE541" s="85"/>
    </row>
    <row r="542" spans="1:109" x14ac:dyDescent="0.2">
      <c r="A542" s="85"/>
      <c r="B542" s="85"/>
      <c r="C542" s="85"/>
      <c r="D542" s="85"/>
      <c r="E542" s="86"/>
      <c r="F542" s="85"/>
      <c r="G542" s="87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85"/>
      <c r="AI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AV542" s="85"/>
      <c r="AW542" s="85"/>
      <c r="AX542" s="85"/>
      <c r="AY542" s="85"/>
      <c r="AZ542" s="85"/>
      <c r="BA542" s="85"/>
      <c r="BB542" s="85"/>
      <c r="BC542" s="85"/>
      <c r="BD542" s="85"/>
      <c r="BE542" s="85"/>
      <c r="BF542" s="88"/>
      <c r="BG542" s="85"/>
      <c r="BH542" s="85"/>
      <c r="BI542" s="85"/>
      <c r="BJ542" s="85"/>
      <c r="BK542" s="85"/>
      <c r="BL542" s="85"/>
      <c r="BM542" s="85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  <c r="CM542" s="85"/>
      <c r="CN542" s="85"/>
      <c r="CO542" s="85"/>
      <c r="CP542" s="85"/>
      <c r="CQ542" s="85"/>
      <c r="CR542" s="85"/>
      <c r="CS542" s="85"/>
      <c r="CT542" s="85"/>
      <c r="CU542" s="85"/>
      <c r="CV542" s="85"/>
      <c r="CW542" s="85"/>
      <c r="CX542" s="85"/>
      <c r="CY542" s="85"/>
      <c r="CZ542" s="85"/>
      <c r="DA542" s="85"/>
      <c r="DB542" s="85"/>
      <c r="DC542" s="85"/>
      <c r="DD542" s="85"/>
      <c r="DE542" s="85"/>
    </row>
    <row r="543" spans="1:109" x14ac:dyDescent="0.2">
      <c r="A543" s="85"/>
      <c r="B543" s="85"/>
      <c r="C543" s="85"/>
      <c r="D543" s="85"/>
      <c r="E543" s="86"/>
      <c r="F543" s="85"/>
      <c r="G543" s="87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85"/>
      <c r="AI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AV543" s="85"/>
      <c r="AW543" s="85"/>
      <c r="AX543" s="85"/>
      <c r="AY543" s="85"/>
      <c r="AZ543" s="85"/>
      <c r="BA543" s="85"/>
      <c r="BB543" s="85"/>
      <c r="BC543" s="85"/>
      <c r="BD543" s="85"/>
      <c r="BE543" s="85"/>
      <c r="BF543" s="88"/>
      <c r="BG543" s="85"/>
      <c r="BH543" s="85"/>
      <c r="BI543" s="85"/>
      <c r="BJ543" s="85"/>
      <c r="BK543" s="85"/>
      <c r="BL543" s="85"/>
      <c r="BM543" s="85"/>
      <c r="BN543" s="85"/>
      <c r="BO543" s="85"/>
      <c r="BP543" s="85"/>
      <c r="BQ543" s="85"/>
      <c r="BR543" s="85"/>
      <c r="BS543" s="85"/>
      <c r="BT543" s="85"/>
      <c r="BU543" s="85"/>
      <c r="BV543" s="85"/>
      <c r="BW543" s="85"/>
      <c r="BX543" s="85"/>
      <c r="BY543" s="85"/>
      <c r="BZ543" s="85"/>
      <c r="CA543" s="85"/>
      <c r="CB543" s="85"/>
      <c r="CC543" s="85"/>
      <c r="CD543" s="85"/>
      <c r="CE543" s="85"/>
      <c r="CF543" s="85"/>
      <c r="CG543" s="85"/>
      <c r="CH543" s="85"/>
      <c r="CI543" s="85"/>
      <c r="CJ543" s="85"/>
      <c r="CK543" s="85"/>
      <c r="CL543" s="85"/>
      <c r="CM543" s="85"/>
      <c r="CN543" s="85"/>
      <c r="CO543" s="85"/>
      <c r="CP543" s="85"/>
      <c r="CQ543" s="85"/>
      <c r="CR543" s="85"/>
      <c r="CS543" s="85"/>
      <c r="CT543" s="85"/>
      <c r="CU543" s="85"/>
      <c r="CV543" s="85"/>
      <c r="CW543" s="85"/>
      <c r="CX543" s="85"/>
      <c r="CY543" s="85"/>
      <c r="CZ543" s="85"/>
      <c r="DA543" s="85"/>
      <c r="DB543" s="85"/>
      <c r="DC543" s="85"/>
      <c r="DD543" s="85"/>
      <c r="DE543" s="85"/>
    </row>
    <row r="544" spans="1:109" x14ac:dyDescent="0.2">
      <c r="A544" s="85"/>
      <c r="B544" s="85"/>
      <c r="C544" s="85"/>
      <c r="D544" s="85"/>
      <c r="E544" s="86"/>
      <c r="F544" s="85"/>
      <c r="G544" s="87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85"/>
      <c r="AI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AV544" s="85"/>
      <c r="AW544" s="85"/>
      <c r="AX544" s="85"/>
      <c r="AY544" s="85"/>
      <c r="AZ544" s="85"/>
      <c r="BA544" s="85"/>
      <c r="BB544" s="85"/>
      <c r="BC544" s="85"/>
      <c r="BD544" s="85"/>
      <c r="BE544" s="85"/>
      <c r="BF544" s="88"/>
      <c r="BG544" s="85"/>
      <c r="BH544" s="85"/>
      <c r="BI544" s="85"/>
      <c r="BJ544" s="85"/>
      <c r="BK544" s="85"/>
      <c r="BL544" s="85"/>
      <c r="BM544" s="85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x14ac:dyDescent="0.2">
      <c r="A545" s="85"/>
      <c r="B545" s="85"/>
      <c r="C545" s="85"/>
      <c r="D545" s="85"/>
      <c r="E545" s="86"/>
      <c r="F545" s="85"/>
      <c r="G545" s="87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85"/>
      <c r="AI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AV545" s="85"/>
      <c r="AW545" s="85"/>
      <c r="AX545" s="85"/>
      <c r="AY545" s="85"/>
      <c r="AZ545" s="85"/>
      <c r="BA545" s="85"/>
      <c r="BB545" s="85"/>
      <c r="BC545" s="85"/>
      <c r="BD545" s="85"/>
      <c r="BE545" s="85"/>
      <c r="BF545" s="88"/>
      <c r="BG545" s="85"/>
      <c r="BH545" s="85"/>
      <c r="BI545" s="85"/>
      <c r="BJ545" s="85"/>
      <c r="BK545" s="85"/>
      <c r="BL545" s="85"/>
      <c r="BM545" s="85"/>
      <c r="BN545" s="85"/>
      <c r="BO545" s="85"/>
      <c r="BP545" s="85"/>
      <c r="BQ545" s="85"/>
      <c r="BR545" s="85"/>
      <c r="BS545" s="85"/>
      <c r="BT545" s="85"/>
      <c r="BU545" s="85"/>
      <c r="BV545" s="85"/>
      <c r="BW545" s="85"/>
      <c r="BX545" s="85"/>
      <c r="BY545" s="85"/>
      <c r="BZ545" s="85"/>
      <c r="CA545" s="85"/>
      <c r="CB545" s="85"/>
      <c r="CC545" s="85"/>
      <c r="CD545" s="85"/>
      <c r="CE545" s="85"/>
      <c r="CF545" s="85"/>
      <c r="CG545" s="85"/>
      <c r="CH545" s="85"/>
      <c r="CI545" s="85"/>
      <c r="CJ545" s="85"/>
      <c r="CK545" s="85"/>
      <c r="CL545" s="85"/>
      <c r="CM545" s="85"/>
      <c r="CN545" s="85"/>
      <c r="CO545" s="85"/>
      <c r="CP545" s="85"/>
      <c r="CQ545" s="85"/>
      <c r="CR545" s="85"/>
      <c r="CS545" s="85"/>
      <c r="CT545" s="85"/>
      <c r="CU545" s="85"/>
      <c r="CV545" s="85"/>
      <c r="CW545" s="85"/>
      <c r="CX545" s="85"/>
      <c r="CY545" s="85"/>
      <c r="CZ545" s="85"/>
      <c r="DA545" s="85"/>
      <c r="DB545" s="85"/>
      <c r="DC545" s="85"/>
      <c r="DD545" s="85"/>
      <c r="DE545" s="85"/>
    </row>
    <row r="546" spans="1:109" x14ac:dyDescent="0.2">
      <c r="A546" s="85"/>
      <c r="B546" s="85"/>
      <c r="C546" s="85"/>
      <c r="D546" s="85"/>
      <c r="E546" s="86"/>
      <c r="F546" s="85"/>
      <c r="G546" s="87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  <c r="AY546" s="85"/>
      <c r="AZ546" s="85"/>
      <c r="BA546" s="85"/>
      <c r="BB546" s="85"/>
      <c r="BC546" s="85"/>
      <c r="BD546" s="85"/>
      <c r="BE546" s="85"/>
      <c r="BF546" s="88"/>
      <c r="BG546" s="85"/>
      <c r="BH546" s="85"/>
      <c r="BI546" s="85"/>
      <c r="BJ546" s="85"/>
      <c r="BK546" s="85"/>
      <c r="BL546" s="85"/>
      <c r="BM546" s="85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x14ac:dyDescent="0.2">
      <c r="A547" s="85"/>
      <c r="B547" s="85"/>
      <c r="C547" s="85"/>
      <c r="D547" s="85"/>
      <c r="E547" s="86"/>
      <c r="F547" s="85"/>
      <c r="G547" s="87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85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  <c r="AX547" s="85"/>
      <c r="AY547" s="85"/>
      <c r="AZ547" s="85"/>
      <c r="BA547" s="85"/>
      <c r="BB547" s="85"/>
      <c r="BC547" s="85"/>
      <c r="BD547" s="85"/>
      <c r="BE547" s="85"/>
      <c r="BF547" s="88"/>
      <c r="BG547" s="85"/>
      <c r="BH547" s="85"/>
      <c r="BI547" s="85"/>
      <c r="BJ547" s="85"/>
      <c r="BK547" s="85"/>
      <c r="BL547" s="85"/>
      <c r="BM547" s="85"/>
      <c r="BN547" s="85"/>
      <c r="BO547" s="85"/>
      <c r="BP547" s="85"/>
      <c r="BQ547" s="85"/>
      <c r="BR547" s="85"/>
      <c r="BS547" s="85"/>
      <c r="BT547" s="85"/>
      <c r="BU547" s="85"/>
      <c r="BV547" s="85"/>
      <c r="BW547" s="85"/>
      <c r="BX547" s="85"/>
      <c r="BY547" s="85"/>
      <c r="BZ547" s="85"/>
      <c r="CA547" s="85"/>
      <c r="CB547" s="85"/>
      <c r="CC547" s="85"/>
      <c r="CD547" s="85"/>
      <c r="CE547" s="85"/>
      <c r="CF547" s="85"/>
      <c r="CG547" s="85"/>
      <c r="CH547" s="85"/>
      <c r="CI547" s="85"/>
      <c r="CJ547" s="85"/>
      <c r="CK547" s="85"/>
      <c r="CL547" s="85"/>
      <c r="CM547" s="85"/>
      <c r="CN547" s="85"/>
      <c r="CO547" s="85"/>
      <c r="CP547" s="85"/>
      <c r="CQ547" s="85"/>
      <c r="CR547" s="85"/>
      <c r="CS547" s="85"/>
      <c r="CT547" s="85"/>
      <c r="CU547" s="85"/>
      <c r="CV547" s="85"/>
      <c r="CW547" s="85"/>
      <c r="CX547" s="85"/>
      <c r="CY547" s="85"/>
      <c r="CZ547" s="85"/>
      <c r="DA547" s="85"/>
      <c r="DB547" s="85"/>
      <c r="DC547" s="85"/>
      <c r="DD547" s="85"/>
      <c r="DE547" s="85"/>
    </row>
    <row r="548" spans="1:109" x14ac:dyDescent="0.2">
      <c r="A548" s="85"/>
      <c r="B548" s="85"/>
      <c r="C548" s="85"/>
      <c r="D548" s="85"/>
      <c r="E548" s="86"/>
      <c r="F548" s="85"/>
      <c r="G548" s="87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  <c r="BB548" s="85"/>
      <c r="BC548" s="85"/>
      <c r="BD548" s="85"/>
      <c r="BE548" s="85"/>
      <c r="BF548" s="88"/>
      <c r="BG548" s="85"/>
      <c r="BH548" s="85"/>
      <c r="BI548" s="85"/>
      <c r="BJ548" s="85"/>
      <c r="BK548" s="85"/>
      <c r="BL548" s="85"/>
      <c r="BM548" s="85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x14ac:dyDescent="0.2">
      <c r="A549" s="85"/>
      <c r="B549" s="85"/>
      <c r="C549" s="85"/>
      <c r="D549" s="85"/>
      <c r="E549" s="86"/>
      <c r="F549" s="85"/>
      <c r="G549" s="87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  <c r="AY549" s="85"/>
      <c r="AZ549" s="85"/>
      <c r="BA549" s="85"/>
      <c r="BB549" s="85"/>
      <c r="BC549" s="85"/>
      <c r="BD549" s="85"/>
      <c r="BE549" s="85"/>
      <c r="BF549" s="88"/>
      <c r="BG549" s="85"/>
      <c r="BH549" s="85"/>
      <c r="BI549" s="85"/>
      <c r="BJ549" s="85"/>
      <c r="BK549" s="85"/>
      <c r="BL549" s="85"/>
      <c r="BM549" s="85"/>
      <c r="BN549" s="85"/>
      <c r="BO549" s="85"/>
      <c r="BP549" s="85"/>
      <c r="BQ549" s="85"/>
      <c r="BR549" s="85"/>
      <c r="BS549" s="85"/>
      <c r="BT549" s="85"/>
      <c r="BU549" s="85"/>
      <c r="BV549" s="85"/>
      <c r="BW549" s="85"/>
      <c r="BX549" s="85"/>
      <c r="BY549" s="85"/>
      <c r="BZ549" s="85"/>
      <c r="CA549" s="85"/>
      <c r="CB549" s="85"/>
      <c r="CC549" s="85"/>
      <c r="CD549" s="85"/>
      <c r="CE549" s="85"/>
      <c r="CF549" s="85"/>
      <c r="CG549" s="85"/>
      <c r="CH549" s="85"/>
      <c r="CI549" s="85"/>
      <c r="CJ549" s="85"/>
      <c r="CK549" s="85"/>
      <c r="CL549" s="85"/>
      <c r="CM549" s="85"/>
      <c r="CN549" s="85"/>
      <c r="CO549" s="85"/>
      <c r="CP549" s="85"/>
      <c r="CQ549" s="85"/>
      <c r="CR549" s="85"/>
      <c r="CS549" s="85"/>
      <c r="CT549" s="85"/>
      <c r="CU549" s="85"/>
      <c r="CV549" s="85"/>
      <c r="CW549" s="85"/>
      <c r="CX549" s="85"/>
      <c r="CY549" s="85"/>
      <c r="CZ549" s="85"/>
      <c r="DA549" s="85"/>
      <c r="DB549" s="85"/>
      <c r="DC549" s="85"/>
      <c r="DD549" s="85"/>
      <c r="DE549" s="85"/>
    </row>
    <row r="550" spans="1:109" x14ac:dyDescent="0.2">
      <c r="A550" s="85"/>
      <c r="B550" s="85"/>
      <c r="C550" s="85"/>
      <c r="D550" s="85"/>
      <c r="E550" s="86"/>
      <c r="F550" s="85"/>
      <c r="G550" s="87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  <c r="BB550" s="85"/>
      <c r="BC550" s="85"/>
      <c r="BD550" s="85"/>
      <c r="BE550" s="85"/>
      <c r="BF550" s="88"/>
      <c r="BG550" s="85"/>
      <c r="BH550" s="85"/>
      <c r="BI550" s="85"/>
      <c r="BJ550" s="85"/>
      <c r="BK550" s="85"/>
      <c r="BL550" s="85"/>
      <c r="BM550" s="85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x14ac:dyDescent="0.2">
      <c r="A551" s="85"/>
      <c r="B551" s="85"/>
      <c r="C551" s="85"/>
      <c r="D551" s="85"/>
      <c r="E551" s="86"/>
      <c r="F551" s="85"/>
      <c r="G551" s="87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  <c r="AH551" s="85"/>
      <c r="AI551" s="85"/>
      <c r="AJ551" s="85"/>
      <c r="AK551" s="85"/>
      <c r="AL551" s="85"/>
      <c r="AM551" s="85"/>
      <c r="AN551" s="85"/>
      <c r="AO551" s="85"/>
      <c r="AP551" s="85"/>
      <c r="AQ551" s="85"/>
      <c r="AR551" s="85"/>
      <c r="AS551" s="85"/>
      <c r="AT551" s="85"/>
      <c r="AU551" s="85"/>
      <c r="AV551" s="85"/>
      <c r="AW551" s="85"/>
      <c r="AX551" s="85"/>
      <c r="AY551" s="85"/>
      <c r="AZ551" s="85"/>
      <c r="BA551" s="85"/>
      <c r="BB551" s="85"/>
      <c r="BC551" s="85"/>
      <c r="BD551" s="85"/>
      <c r="BE551" s="85"/>
      <c r="BF551" s="88"/>
      <c r="BG551" s="85"/>
      <c r="BH551" s="85"/>
      <c r="BI551" s="85"/>
      <c r="BJ551" s="85"/>
      <c r="BK551" s="85"/>
      <c r="BL551" s="85"/>
      <c r="BM551" s="85"/>
      <c r="BN551" s="85"/>
      <c r="BO551" s="85"/>
      <c r="BP551" s="85"/>
      <c r="BQ551" s="85"/>
      <c r="BR551" s="85"/>
      <c r="BS551" s="85"/>
      <c r="BT551" s="85"/>
      <c r="BU551" s="85"/>
      <c r="BV551" s="85"/>
      <c r="BW551" s="85"/>
      <c r="BX551" s="85"/>
      <c r="BY551" s="85"/>
      <c r="BZ551" s="85"/>
      <c r="CA551" s="85"/>
      <c r="CB551" s="85"/>
      <c r="CC551" s="85"/>
      <c r="CD551" s="85"/>
      <c r="CE551" s="85"/>
      <c r="CF551" s="85"/>
      <c r="CG551" s="85"/>
      <c r="CH551" s="85"/>
      <c r="CI551" s="85"/>
      <c r="CJ551" s="85"/>
      <c r="CK551" s="85"/>
      <c r="CL551" s="85"/>
      <c r="CM551" s="85"/>
      <c r="CN551" s="85"/>
      <c r="CO551" s="85"/>
      <c r="CP551" s="85"/>
      <c r="CQ551" s="85"/>
      <c r="CR551" s="85"/>
      <c r="CS551" s="85"/>
      <c r="CT551" s="85"/>
      <c r="CU551" s="85"/>
      <c r="CV551" s="85"/>
      <c r="CW551" s="85"/>
      <c r="CX551" s="85"/>
      <c r="CY551" s="85"/>
      <c r="CZ551" s="85"/>
      <c r="DA551" s="85"/>
      <c r="DB551" s="85"/>
      <c r="DC551" s="85"/>
      <c r="DD551" s="85"/>
      <c r="DE551" s="85"/>
    </row>
    <row r="552" spans="1:109" x14ac:dyDescent="0.2">
      <c r="A552" s="85"/>
      <c r="B552" s="85"/>
      <c r="C552" s="85"/>
      <c r="D552" s="85"/>
      <c r="E552" s="86"/>
      <c r="F552" s="85"/>
      <c r="G552" s="87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  <c r="AY552" s="85"/>
      <c r="AZ552" s="85"/>
      <c r="BA552" s="85"/>
      <c r="BB552" s="85"/>
      <c r="BC552" s="85"/>
      <c r="BD552" s="85"/>
      <c r="BE552" s="85"/>
      <c r="BF552" s="88"/>
      <c r="BG552" s="85"/>
      <c r="BH552" s="85"/>
      <c r="BI552" s="85"/>
      <c r="BJ552" s="85"/>
      <c r="BK552" s="85"/>
      <c r="BL552" s="85"/>
      <c r="BM552" s="85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x14ac:dyDescent="0.2">
      <c r="A553" s="85"/>
      <c r="B553" s="85"/>
      <c r="C553" s="85"/>
      <c r="D553" s="85"/>
      <c r="E553" s="86"/>
      <c r="F553" s="85"/>
      <c r="G553" s="87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85"/>
      <c r="AI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AV553" s="85"/>
      <c r="AW553" s="85"/>
      <c r="AX553" s="85"/>
      <c r="AY553" s="85"/>
      <c r="AZ553" s="85"/>
      <c r="BA553" s="85"/>
      <c r="BB553" s="85"/>
      <c r="BC553" s="85"/>
      <c r="BD553" s="85"/>
      <c r="BE553" s="85"/>
      <c r="BF553" s="88"/>
      <c r="BG553" s="85"/>
      <c r="BH553" s="85"/>
      <c r="BI553" s="85"/>
      <c r="BJ553" s="85"/>
      <c r="BK553" s="85"/>
      <c r="BL553" s="85"/>
      <c r="BM553" s="85"/>
      <c r="BN553" s="85"/>
      <c r="BO553" s="85"/>
      <c r="BP553" s="85"/>
      <c r="BQ553" s="85"/>
      <c r="BR553" s="85"/>
      <c r="BS553" s="85"/>
      <c r="BT553" s="85"/>
      <c r="BU553" s="85"/>
      <c r="BV553" s="85"/>
      <c r="BW553" s="85"/>
      <c r="BX553" s="85"/>
      <c r="BY553" s="85"/>
      <c r="BZ553" s="85"/>
      <c r="CA553" s="85"/>
      <c r="CB553" s="85"/>
      <c r="CC553" s="85"/>
      <c r="CD553" s="85"/>
      <c r="CE553" s="85"/>
      <c r="CF553" s="85"/>
      <c r="CG553" s="85"/>
      <c r="CH553" s="85"/>
      <c r="CI553" s="85"/>
      <c r="CJ553" s="85"/>
      <c r="CK553" s="85"/>
      <c r="CL553" s="85"/>
      <c r="CM553" s="85"/>
      <c r="CN553" s="85"/>
      <c r="CO553" s="85"/>
      <c r="CP553" s="85"/>
      <c r="CQ553" s="85"/>
      <c r="CR553" s="85"/>
      <c r="CS553" s="85"/>
      <c r="CT553" s="85"/>
      <c r="CU553" s="85"/>
      <c r="CV553" s="85"/>
      <c r="CW553" s="85"/>
      <c r="CX553" s="85"/>
      <c r="CY553" s="85"/>
      <c r="CZ553" s="85"/>
      <c r="DA553" s="85"/>
      <c r="DB553" s="85"/>
      <c r="DC553" s="85"/>
      <c r="DD553" s="85"/>
      <c r="DE553" s="85"/>
    </row>
    <row r="554" spans="1:109" x14ac:dyDescent="0.2">
      <c r="A554" s="85"/>
      <c r="B554" s="85"/>
      <c r="C554" s="85"/>
      <c r="D554" s="85"/>
      <c r="E554" s="86"/>
      <c r="F554" s="85"/>
      <c r="G554" s="87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85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  <c r="AX554" s="85"/>
      <c r="AY554" s="85"/>
      <c r="AZ554" s="85"/>
      <c r="BA554" s="85"/>
      <c r="BB554" s="85"/>
      <c r="BC554" s="85"/>
      <c r="BD554" s="85"/>
      <c r="BE554" s="85"/>
      <c r="BF554" s="88"/>
      <c r="BG554" s="85"/>
      <c r="BH554" s="85"/>
      <c r="BI554" s="85"/>
      <c r="BJ554" s="85"/>
      <c r="BK554" s="85"/>
      <c r="BL554" s="85"/>
      <c r="BM554" s="85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x14ac:dyDescent="0.2">
      <c r="A555" s="85"/>
      <c r="B555" s="85"/>
      <c r="C555" s="85"/>
      <c r="D555" s="85"/>
      <c r="E555" s="86"/>
      <c r="F555" s="85"/>
      <c r="G555" s="87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85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  <c r="AX555" s="85"/>
      <c r="AY555" s="85"/>
      <c r="AZ555" s="85"/>
      <c r="BA555" s="85"/>
      <c r="BB555" s="85"/>
      <c r="BC555" s="85"/>
      <c r="BD555" s="85"/>
      <c r="BE555" s="85"/>
      <c r="BF555" s="88"/>
      <c r="BG555" s="85"/>
      <c r="BH555" s="85"/>
      <c r="BI555" s="85"/>
      <c r="BJ555" s="85"/>
      <c r="BK555" s="85"/>
      <c r="BL555" s="85"/>
      <c r="BM555" s="85"/>
      <c r="BN555" s="85"/>
      <c r="BO555" s="85"/>
      <c r="BP555" s="85"/>
      <c r="BQ555" s="85"/>
      <c r="BR555" s="85"/>
      <c r="BS555" s="85"/>
      <c r="BT555" s="85"/>
      <c r="BU555" s="85"/>
      <c r="BV555" s="85"/>
      <c r="BW555" s="85"/>
      <c r="BX555" s="85"/>
      <c r="BY555" s="85"/>
      <c r="BZ555" s="85"/>
      <c r="CA555" s="85"/>
      <c r="CB555" s="85"/>
      <c r="CC555" s="85"/>
      <c r="CD555" s="85"/>
      <c r="CE555" s="85"/>
      <c r="CF555" s="85"/>
      <c r="CG555" s="85"/>
      <c r="CH555" s="85"/>
      <c r="CI555" s="85"/>
      <c r="CJ555" s="85"/>
      <c r="CK555" s="85"/>
      <c r="CL555" s="85"/>
      <c r="CM555" s="85"/>
      <c r="CN555" s="85"/>
      <c r="CO555" s="85"/>
      <c r="CP555" s="85"/>
      <c r="CQ555" s="85"/>
      <c r="CR555" s="85"/>
      <c r="CS555" s="85"/>
      <c r="CT555" s="85"/>
      <c r="CU555" s="85"/>
      <c r="CV555" s="85"/>
      <c r="CW555" s="85"/>
      <c r="CX555" s="85"/>
      <c r="CY555" s="85"/>
      <c r="CZ555" s="85"/>
      <c r="DA555" s="85"/>
      <c r="DB555" s="85"/>
      <c r="DC555" s="85"/>
      <c r="DD555" s="85"/>
      <c r="DE555" s="85"/>
    </row>
    <row r="556" spans="1:109" x14ac:dyDescent="0.2">
      <c r="A556" s="85"/>
      <c r="B556" s="85"/>
      <c r="C556" s="85"/>
      <c r="D556" s="85"/>
      <c r="E556" s="86"/>
      <c r="F556" s="85"/>
      <c r="G556" s="87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85"/>
      <c r="AI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AV556" s="85"/>
      <c r="AW556" s="85"/>
      <c r="AX556" s="85"/>
      <c r="AY556" s="85"/>
      <c r="AZ556" s="85"/>
      <c r="BA556" s="85"/>
      <c r="BB556" s="85"/>
      <c r="BC556" s="85"/>
      <c r="BD556" s="85"/>
      <c r="BE556" s="85"/>
      <c r="BF556" s="88"/>
      <c r="BG556" s="85"/>
      <c r="BH556" s="85"/>
      <c r="BI556" s="85"/>
      <c r="BJ556" s="85"/>
      <c r="BK556" s="85"/>
      <c r="BL556" s="85"/>
      <c r="BM556" s="85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x14ac:dyDescent="0.2">
      <c r="A557" s="85"/>
      <c r="B557" s="85"/>
      <c r="C557" s="85"/>
      <c r="D557" s="85"/>
      <c r="E557" s="86"/>
      <c r="F557" s="85"/>
      <c r="G557" s="87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  <c r="AH557" s="85"/>
      <c r="AI557" s="85"/>
      <c r="AJ557" s="85"/>
      <c r="AK557" s="85"/>
      <c r="AL557" s="85"/>
      <c r="AM557" s="85"/>
      <c r="AN557" s="85"/>
      <c r="AO557" s="85"/>
      <c r="AP557" s="85"/>
      <c r="AQ557" s="85"/>
      <c r="AR557" s="85"/>
      <c r="AS557" s="85"/>
      <c r="AT557" s="85"/>
      <c r="AU557" s="85"/>
      <c r="AV557" s="85"/>
      <c r="AW557" s="85"/>
      <c r="AX557" s="85"/>
      <c r="AY557" s="85"/>
      <c r="AZ557" s="85"/>
      <c r="BA557" s="85"/>
      <c r="BB557" s="85"/>
      <c r="BC557" s="85"/>
      <c r="BD557" s="85"/>
      <c r="BE557" s="85"/>
      <c r="BF557" s="88"/>
      <c r="BG557" s="85"/>
      <c r="BH557" s="85"/>
      <c r="BI557" s="85"/>
      <c r="BJ557" s="85"/>
      <c r="BK557" s="85"/>
      <c r="BL557" s="85"/>
      <c r="BM557" s="85"/>
      <c r="BN557" s="85"/>
      <c r="BO557" s="85"/>
      <c r="BP557" s="85"/>
      <c r="BQ557" s="85"/>
      <c r="BR557" s="85"/>
      <c r="BS557" s="85"/>
      <c r="BT557" s="85"/>
      <c r="BU557" s="85"/>
      <c r="BV557" s="85"/>
      <c r="BW557" s="85"/>
      <c r="BX557" s="85"/>
      <c r="BY557" s="85"/>
      <c r="BZ557" s="85"/>
      <c r="CA557" s="85"/>
      <c r="CB557" s="85"/>
      <c r="CC557" s="85"/>
      <c r="CD557" s="85"/>
      <c r="CE557" s="85"/>
      <c r="CF557" s="85"/>
      <c r="CG557" s="85"/>
      <c r="CH557" s="85"/>
      <c r="CI557" s="85"/>
      <c r="CJ557" s="85"/>
      <c r="CK557" s="85"/>
      <c r="CL557" s="85"/>
      <c r="CM557" s="85"/>
      <c r="CN557" s="85"/>
      <c r="CO557" s="85"/>
      <c r="CP557" s="85"/>
      <c r="CQ557" s="85"/>
      <c r="CR557" s="85"/>
      <c r="CS557" s="85"/>
      <c r="CT557" s="85"/>
      <c r="CU557" s="85"/>
      <c r="CV557" s="85"/>
      <c r="CW557" s="85"/>
      <c r="CX557" s="85"/>
      <c r="CY557" s="85"/>
      <c r="CZ557" s="85"/>
      <c r="DA557" s="85"/>
      <c r="DB557" s="85"/>
      <c r="DC557" s="85"/>
      <c r="DD557" s="85"/>
      <c r="DE557" s="85"/>
    </row>
    <row r="558" spans="1:109" x14ac:dyDescent="0.2">
      <c r="A558" s="85"/>
      <c r="B558" s="85"/>
      <c r="C558" s="85"/>
      <c r="D558" s="85"/>
      <c r="E558" s="86"/>
      <c r="F558" s="85"/>
      <c r="G558" s="87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85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  <c r="AX558" s="85"/>
      <c r="AY558" s="85"/>
      <c r="AZ558" s="85"/>
      <c r="BA558" s="85"/>
      <c r="BB558" s="85"/>
      <c r="BC558" s="85"/>
      <c r="BD558" s="85"/>
      <c r="BE558" s="85"/>
      <c r="BF558" s="88"/>
      <c r="BG558" s="85"/>
      <c r="BH558" s="85"/>
      <c r="BI558" s="85"/>
      <c r="BJ558" s="85"/>
      <c r="BK558" s="85"/>
      <c r="BL558" s="85"/>
      <c r="BM558" s="85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x14ac:dyDescent="0.2">
      <c r="A559" s="85"/>
      <c r="B559" s="85"/>
      <c r="C559" s="85"/>
      <c r="D559" s="85"/>
      <c r="E559" s="86"/>
      <c r="F559" s="85"/>
      <c r="G559" s="87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85"/>
      <c r="AI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AV559" s="85"/>
      <c r="AW559" s="85"/>
      <c r="AX559" s="85"/>
      <c r="AY559" s="85"/>
      <c r="AZ559" s="85"/>
      <c r="BA559" s="85"/>
      <c r="BB559" s="85"/>
      <c r="BC559" s="85"/>
      <c r="BD559" s="85"/>
      <c r="BE559" s="85"/>
      <c r="BF559" s="88"/>
      <c r="BG559" s="85"/>
      <c r="BH559" s="85"/>
      <c r="BI559" s="85"/>
      <c r="BJ559" s="85"/>
      <c r="BK559" s="85"/>
      <c r="BL559" s="85"/>
      <c r="BM559" s="85"/>
      <c r="BN559" s="85"/>
      <c r="BO559" s="85"/>
      <c r="BP559" s="85"/>
      <c r="BQ559" s="85"/>
      <c r="BR559" s="85"/>
      <c r="BS559" s="85"/>
      <c r="BT559" s="85"/>
      <c r="BU559" s="85"/>
      <c r="BV559" s="85"/>
      <c r="BW559" s="85"/>
      <c r="BX559" s="85"/>
      <c r="BY559" s="85"/>
      <c r="BZ559" s="85"/>
      <c r="CA559" s="85"/>
      <c r="CB559" s="85"/>
      <c r="CC559" s="85"/>
      <c r="CD559" s="85"/>
      <c r="CE559" s="85"/>
      <c r="CF559" s="85"/>
      <c r="CG559" s="85"/>
      <c r="CH559" s="85"/>
      <c r="CI559" s="85"/>
      <c r="CJ559" s="85"/>
      <c r="CK559" s="85"/>
      <c r="CL559" s="85"/>
      <c r="CM559" s="85"/>
      <c r="CN559" s="85"/>
      <c r="CO559" s="85"/>
      <c r="CP559" s="85"/>
      <c r="CQ559" s="85"/>
      <c r="CR559" s="85"/>
      <c r="CS559" s="85"/>
      <c r="CT559" s="85"/>
      <c r="CU559" s="85"/>
      <c r="CV559" s="85"/>
      <c r="CW559" s="85"/>
      <c r="CX559" s="85"/>
      <c r="CY559" s="85"/>
      <c r="CZ559" s="85"/>
      <c r="DA559" s="85"/>
      <c r="DB559" s="85"/>
      <c r="DC559" s="85"/>
      <c r="DD559" s="85"/>
      <c r="DE559" s="85"/>
    </row>
    <row r="560" spans="1:109" x14ac:dyDescent="0.2">
      <c r="A560" s="85"/>
      <c r="B560" s="85"/>
      <c r="C560" s="85"/>
      <c r="D560" s="85"/>
      <c r="E560" s="86"/>
      <c r="F560" s="85"/>
      <c r="G560" s="87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85"/>
      <c r="AI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AV560" s="85"/>
      <c r="AW560" s="85"/>
      <c r="AX560" s="85"/>
      <c r="AY560" s="85"/>
      <c r="AZ560" s="85"/>
      <c r="BA560" s="85"/>
      <c r="BB560" s="85"/>
      <c r="BC560" s="85"/>
      <c r="BD560" s="85"/>
      <c r="BE560" s="85"/>
      <c r="BF560" s="88"/>
      <c r="BG560" s="85"/>
      <c r="BH560" s="85"/>
      <c r="BI560" s="85"/>
      <c r="BJ560" s="85"/>
      <c r="BK560" s="85"/>
      <c r="BL560" s="85"/>
      <c r="BM560" s="85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x14ac:dyDescent="0.2">
      <c r="A561" s="85"/>
      <c r="B561" s="85"/>
      <c r="C561" s="85"/>
      <c r="D561" s="85"/>
      <c r="E561" s="86"/>
      <c r="F561" s="85"/>
      <c r="G561" s="87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85"/>
      <c r="AI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AV561" s="85"/>
      <c r="AW561" s="85"/>
      <c r="AX561" s="85"/>
      <c r="AY561" s="85"/>
      <c r="AZ561" s="85"/>
      <c r="BA561" s="85"/>
      <c r="BB561" s="85"/>
      <c r="BC561" s="85"/>
      <c r="BD561" s="85"/>
      <c r="BE561" s="85"/>
      <c r="BF561" s="88"/>
      <c r="BG561" s="85"/>
      <c r="BH561" s="85"/>
      <c r="BI561" s="85"/>
      <c r="BJ561" s="85"/>
      <c r="BK561" s="85"/>
      <c r="BL561" s="85"/>
      <c r="BM561" s="85"/>
      <c r="BN561" s="85"/>
      <c r="BO561" s="85"/>
      <c r="BP561" s="85"/>
      <c r="BQ561" s="85"/>
      <c r="BR561" s="85"/>
      <c r="BS561" s="85"/>
      <c r="BT561" s="85"/>
      <c r="BU561" s="85"/>
      <c r="BV561" s="85"/>
      <c r="BW561" s="85"/>
      <c r="BX561" s="85"/>
      <c r="BY561" s="85"/>
      <c r="BZ561" s="85"/>
      <c r="CA561" s="85"/>
      <c r="CB561" s="85"/>
      <c r="CC561" s="85"/>
      <c r="CD561" s="85"/>
      <c r="CE561" s="85"/>
      <c r="CF561" s="85"/>
      <c r="CG561" s="85"/>
      <c r="CH561" s="85"/>
      <c r="CI561" s="85"/>
      <c r="CJ561" s="85"/>
      <c r="CK561" s="85"/>
      <c r="CL561" s="85"/>
      <c r="CM561" s="85"/>
      <c r="CN561" s="85"/>
      <c r="CO561" s="85"/>
      <c r="CP561" s="85"/>
      <c r="CQ561" s="85"/>
      <c r="CR561" s="85"/>
      <c r="CS561" s="85"/>
      <c r="CT561" s="85"/>
      <c r="CU561" s="85"/>
      <c r="CV561" s="85"/>
      <c r="CW561" s="85"/>
      <c r="CX561" s="85"/>
      <c r="CY561" s="85"/>
      <c r="CZ561" s="85"/>
      <c r="DA561" s="85"/>
      <c r="DB561" s="85"/>
      <c r="DC561" s="85"/>
      <c r="DD561" s="85"/>
      <c r="DE561" s="85"/>
    </row>
    <row r="562" spans="1:109" x14ac:dyDescent="0.2">
      <c r="A562" s="85"/>
      <c r="B562" s="85"/>
      <c r="C562" s="85"/>
      <c r="D562" s="85"/>
      <c r="E562" s="86"/>
      <c r="F562" s="85"/>
      <c r="G562" s="87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  <c r="BB562" s="85"/>
      <c r="BC562" s="85"/>
      <c r="BD562" s="85"/>
      <c r="BE562" s="85"/>
      <c r="BF562" s="88"/>
      <c r="BG562" s="85"/>
      <c r="BH562" s="85"/>
      <c r="BI562" s="85"/>
      <c r="BJ562" s="85"/>
      <c r="BK562" s="85"/>
      <c r="BL562" s="85"/>
      <c r="BM562" s="85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x14ac:dyDescent="0.2">
      <c r="A563" s="85"/>
      <c r="B563" s="85"/>
      <c r="C563" s="85"/>
      <c r="D563" s="85"/>
      <c r="E563" s="86"/>
      <c r="F563" s="85"/>
      <c r="G563" s="87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85"/>
      <c r="AI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AV563" s="85"/>
      <c r="AW563" s="85"/>
      <c r="AX563" s="85"/>
      <c r="AY563" s="85"/>
      <c r="AZ563" s="85"/>
      <c r="BA563" s="85"/>
      <c r="BB563" s="85"/>
      <c r="BC563" s="85"/>
      <c r="BD563" s="85"/>
      <c r="BE563" s="85"/>
      <c r="BF563" s="88"/>
      <c r="BG563" s="85"/>
      <c r="BH563" s="85"/>
      <c r="BI563" s="85"/>
      <c r="BJ563" s="85"/>
      <c r="BK563" s="85"/>
      <c r="BL563" s="85"/>
      <c r="BM563" s="85"/>
      <c r="BN563" s="85"/>
      <c r="BO563" s="85"/>
      <c r="BP563" s="85"/>
      <c r="BQ563" s="85"/>
      <c r="BR563" s="85"/>
      <c r="BS563" s="85"/>
      <c r="BT563" s="85"/>
      <c r="BU563" s="85"/>
      <c r="BV563" s="85"/>
      <c r="BW563" s="85"/>
      <c r="BX563" s="85"/>
      <c r="BY563" s="85"/>
      <c r="BZ563" s="85"/>
      <c r="CA563" s="85"/>
      <c r="CB563" s="85"/>
      <c r="CC563" s="85"/>
      <c r="CD563" s="85"/>
      <c r="CE563" s="85"/>
      <c r="CF563" s="85"/>
      <c r="CG563" s="85"/>
      <c r="CH563" s="85"/>
      <c r="CI563" s="85"/>
      <c r="CJ563" s="85"/>
      <c r="CK563" s="85"/>
      <c r="CL563" s="85"/>
      <c r="CM563" s="85"/>
      <c r="CN563" s="85"/>
      <c r="CO563" s="85"/>
      <c r="CP563" s="85"/>
      <c r="CQ563" s="85"/>
      <c r="CR563" s="85"/>
      <c r="CS563" s="85"/>
      <c r="CT563" s="85"/>
      <c r="CU563" s="85"/>
      <c r="CV563" s="85"/>
      <c r="CW563" s="85"/>
      <c r="CX563" s="85"/>
      <c r="CY563" s="85"/>
      <c r="CZ563" s="85"/>
      <c r="DA563" s="85"/>
      <c r="DB563" s="85"/>
      <c r="DC563" s="85"/>
      <c r="DD563" s="85"/>
      <c r="DE563" s="85"/>
    </row>
    <row r="564" spans="1:109" x14ac:dyDescent="0.2">
      <c r="A564" s="85"/>
      <c r="B564" s="85"/>
      <c r="C564" s="85"/>
      <c r="D564" s="85"/>
      <c r="E564" s="86"/>
      <c r="F564" s="85"/>
      <c r="G564" s="87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  <c r="BC564" s="85"/>
      <c r="BD564" s="85"/>
      <c r="BE564" s="85"/>
      <c r="BF564" s="88"/>
      <c r="BG564" s="85"/>
      <c r="BH564" s="85"/>
      <c r="BI564" s="85"/>
      <c r="BJ564" s="85"/>
      <c r="BK564" s="85"/>
      <c r="BL564" s="85"/>
      <c r="BM564" s="85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x14ac:dyDescent="0.2">
      <c r="A565" s="85"/>
      <c r="B565" s="85"/>
      <c r="C565" s="85"/>
      <c r="D565" s="85"/>
      <c r="E565" s="86"/>
      <c r="F565" s="85"/>
      <c r="G565" s="87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85"/>
      <c r="AI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AV565" s="85"/>
      <c r="AW565" s="85"/>
      <c r="AX565" s="85"/>
      <c r="AY565" s="85"/>
      <c r="AZ565" s="85"/>
      <c r="BA565" s="85"/>
      <c r="BB565" s="85"/>
      <c r="BC565" s="85"/>
      <c r="BD565" s="85"/>
      <c r="BE565" s="85"/>
      <c r="BF565" s="88"/>
      <c r="BG565" s="85"/>
      <c r="BH565" s="85"/>
      <c r="BI565" s="85"/>
      <c r="BJ565" s="85"/>
      <c r="BK565" s="85"/>
      <c r="BL565" s="85"/>
      <c r="BM565" s="85"/>
      <c r="BN565" s="85"/>
      <c r="BO565" s="85"/>
      <c r="BP565" s="85"/>
      <c r="BQ565" s="85"/>
      <c r="BR565" s="85"/>
      <c r="BS565" s="85"/>
      <c r="BT565" s="85"/>
      <c r="BU565" s="85"/>
      <c r="BV565" s="85"/>
      <c r="BW565" s="85"/>
      <c r="BX565" s="85"/>
      <c r="BY565" s="85"/>
      <c r="BZ565" s="85"/>
      <c r="CA565" s="85"/>
      <c r="CB565" s="85"/>
      <c r="CC565" s="85"/>
      <c r="CD565" s="85"/>
      <c r="CE565" s="85"/>
      <c r="CF565" s="85"/>
      <c r="CG565" s="85"/>
      <c r="CH565" s="85"/>
      <c r="CI565" s="85"/>
      <c r="CJ565" s="85"/>
      <c r="CK565" s="85"/>
      <c r="CL565" s="85"/>
      <c r="CM565" s="85"/>
      <c r="CN565" s="85"/>
      <c r="CO565" s="85"/>
      <c r="CP565" s="85"/>
      <c r="CQ565" s="85"/>
      <c r="CR565" s="85"/>
      <c r="CS565" s="85"/>
      <c r="CT565" s="85"/>
      <c r="CU565" s="85"/>
      <c r="CV565" s="85"/>
      <c r="CW565" s="85"/>
      <c r="CX565" s="85"/>
      <c r="CY565" s="85"/>
      <c r="CZ565" s="85"/>
      <c r="DA565" s="85"/>
      <c r="DB565" s="85"/>
      <c r="DC565" s="85"/>
      <c r="DD565" s="85"/>
      <c r="DE565" s="85"/>
    </row>
    <row r="566" spans="1:109" x14ac:dyDescent="0.2">
      <c r="A566" s="85"/>
      <c r="B566" s="85"/>
      <c r="C566" s="85"/>
      <c r="D566" s="85"/>
      <c r="E566" s="86"/>
      <c r="F566" s="85"/>
      <c r="G566" s="87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  <c r="BB566" s="85"/>
      <c r="BC566" s="85"/>
      <c r="BD566" s="85"/>
      <c r="BE566" s="85"/>
      <c r="BF566" s="88"/>
      <c r="BG566" s="85"/>
      <c r="BH566" s="85"/>
      <c r="BI566" s="85"/>
      <c r="BJ566" s="85"/>
      <c r="BK566" s="85"/>
      <c r="BL566" s="85"/>
      <c r="BM566" s="85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x14ac:dyDescent="0.2">
      <c r="A567" s="85"/>
      <c r="B567" s="85"/>
      <c r="C567" s="85"/>
      <c r="D567" s="85"/>
      <c r="E567" s="86"/>
      <c r="F567" s="85"/>
      <c r="G567" s="87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85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  <c r="AX567" s="85"/>
      <c r="AY567" s="85"/>
      <c r="AZ567" s="85"/>
      <c r="BA567" s="85"/>
      <c r="BB567" s="85"/>
      <c r="BC567" s="85"/>
      <c r="BD567" s="85"/>
      <c r="BE567" s="85"/>
      <c r="BF567" s="88"/>
      <c r="BG567" s="85"/>
      <c r="BH567" s="85"/>
      <c r="BI567" s="85"/>
      <c r="BJ567" s="85"/>
      <c r="BK567" s="85"/>
      <c r="BL567" s="85"/>
      <c r="BM567" s="85"/>
      <c r="BN567" s="85"/>
      <c r="BO567" s="85"/>
      <c r="BP567" s="85"/>
      <c r="BQ567" s="85"/>
      <c r="BR567" s="85"/>
      <c r="BS567" s="85"/>
      <c r="BT567" s="85"/>
      <c r="BU567" s="85"/>
      <c r="BV567" s="85"/>
      <c r="BW567" s="85"/>
      <c r="BX567" s="85"/>
      <c r="BY567" s="85"/>
      <c r="BZ567" s="85"/>
      <c r="CA567" s="85"/>
      <c r="CB567" s="85"/>
      <c r="CC567" s="85"/>
      <c r="CD567" s="85"/>
      <c r="CE567" s="85"/>
      <c r="CF567" s="85"/>
      <c r="CG567" s="85"/>
      <c r="CH567" s="85"/>
      <c r="CI567" s="85"/>
      <c r="CJ567" s="85"/>
      <c r="CK567" s="85"/>
      <c r="CL567" s="85"/>
      <c r="CM567" s="85"/>
      <c r="CN567" s="85"/>
      <c r="CO567" s="85"/>
      <c r="CP567" s="85"/>
      <c r="CQ567" s="85"/>
      <c r="CR567" s="85"/>
      <c r="CS567" s="85"/>
      <c r="CT567" s="85"/>
      <c r="CU567" s="85"/>
      <c r="CV567" s="85"/>
      <c r="CW567" s="85"/>
      <c r="CX567" s="85"/>
      <c r="CY567" s="85"/>
      <c r="CZ567" s="85"/>
      <c r="DA567" s="85"/>
      <c r="DB567" s="85"/>
      <c r="DC567" s="85"/>
      <c r="DD567" s="85"/>
      <c r="DE567" s="85"/>
    </row>
    <row r="568" spans="1:109" x14ac:dyDescent="0.2">
      <c r="A568" s="85"/>
      <c r="B568" s="85"/>
      <c r="C568" s="85"/>
      <c r="D568" s="85"/>
      <c r="E568" s="86"/>
      <c r="F568" s="85"/>
      <c r="G568" s="87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85"/>
      <c r="AI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AV568" s="85"/>
      <c r="AW568" s="85"/>
      <c r="AX568" s="85"/>
      <c r="AY568" s="85"/>
      <c r="AZ568" s="85"/>
      <c r="BA568" s="85"/>
      <c r="BB568" s="85"/>
      <c r="BC568" s="85"/>
      <c r="BD568" s="85"/>
      <c r="BE568" s="85"/>
      <c r="BF568" s="88"/>
      <c r="BG568" s="85"/>
      <c r="BH568" s="85"/>
      <c r="BI568" s="85"/>
      <c r="BJ568" s="85"/>
      <c r="BK568" s="85"/>
      <c r="BL568" s="85"/>
      <c r="BM568" s="85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x14ac:dyDescent="0.2">
      <c r="A569" s="85"/>
      <c r="B569" s="85"/>
      <c r="C569" s="85"/>
      <c r="D569" s="85"/>
      <c r="E569" s="86"/>
      <c r="F569" s="85"/>
      <c r="G569" s="87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85"/>
      <c r="AI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AV569" s="85"/>
      <c r="AW569" s="85"/>
      <c r="AX569" s="85"/>
      <c r="AY569" s="85"/>
      <c r="AZ569" s="85"/>
      <c r="BA569" s="85"/>
      <c r="BB569" s="85"/>
      <c r="BC569" s="85"/>
      <c r="BD569" s="85"/>
      <c r="BE569" s="85"/>
      <c r="BF569" s="88"/>
      <c r="BG569" s="85"/>
      <c r="BH569" s="85"/>
      <c r="BI569" s="85"/>
      <c r="BJ569" s="85"/>
      <c r="BK569" s="85"/>
      <c r="BL569" s="85"/>
      <c r="BM569" s="85"/>
      <c r="BN569" s="85"/>
      <c r="BO569" s="85"/>
      <c r="BP569" s="85"/>
      <c r="BQ569" s="85"/>
      <c r="BR569" s="85"/>
      <c r="BS569" s="85"/>
      <c r="BT569" s="85"/>
      <c r="BU569" s="85"/>
      <c r="BV569" s="85"/>
      <c r="BW569" s="85"/>
      <c r="BX569" s="85"/>
      <c r="BY569" s="85"/>
      <c r="BZ569" s="85"/>
      <c r="CA569" s="85"/>
      <c r="CB569" s="85"/>
      <c r="CC569" s="85"/>
      <c r="CD569" s="85"/>
      <c r="CE569" s="85"/>
      <c r="CF569" s="85"/>
      <c r="CG569" s="85"/>
      <c r="CH569" s="85"/>
      <c r="CI569" s="85"/>
      <c r="CJ569" s="85"/>
      <c r="CK569" s="85"/>
      <c r="CL569" s="85"/>
      <c r="CM569" s="85"/>
      <c r="CN569" s="85"/>
      <c r="CO569" s="85"/>
      <c r="CP569" s="85"/>
      <c r="CQ569" s="85"/>
      <c r="CR569" s="85"/>
      <c r="CS569" s="85"/>
      <c r="CT569" s="85"/>
      <c r="CU569" s="85"/>
      <c r="CV569" s="85"/>
      <c r="CW569" s="85"/>
      <c r="CX569" s="85"/>
      <c r="CY569" s="85"/>
      <c r="CZ569" s="85"/>
      <c r="DA569" s="85"/>
      <c r="DB569" s="85"/>
      <c r="DC569" s="85"/>
      <c r="DD569" s="85"/>
      <c r="DE569" s="85"/>
    </row>
    <row r="570" spans="1:109" x14ac:dyDescent="0.2">
      <c r="A570" s="85"/>
      <c r="B570" s="85"/>
      <c r="C570" s="85"/>
      <c r="D570" s="85"/>
      <c r="E570" s="86"/>
      <c r="F570" s="85"/>
      <c r="G570" s="87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85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  <c r="AX570" s="85"/>
      <c r="AY570" s="85"/>
      <c r="AZ570" s="85"/>
      <c r="BA570" s="85"/>
      <c r="BB570" s="85"/>
      <c r="BC570" s="85"/>
      <c r="BD570" s="85"/>
      <c r="BE570" s="85"/>
      <c r="BF570" s="88"/>
      <c r="BG570" s="85"/>
      <c r="BH570" s="85"/>
      <c r="BI570" s="85"/>
      <c r="BJ570" s="85"/>
      <c r="BK570" s="85"/>
      <c r="BL570" s="85"/>
      <c r="BM570" s="85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x14ac:dyDescent="0.2">
      <c r="A571" s="85"/>
      <c r="B571" s="85"/>
      <c r="C571" s="85"/>
      <c r="D571" s="85"/>
      <c r="E571" s="86"/>
      <c r="F571" s="85"/>
      <c r="G571" s="87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85"/>
      <c r="AI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AV571" s="85"/>
      <c r="AW571" s="85"/>
      <c r="AX571" s="85"/>
      <c r="AY571" s="85"/>
      <c r="AZ571" s="85"/>
      <c r="BA571" s="85"/>
      <c r="BB571" s="85"/>
      <c r="BC571" s="85"/>
      <c r="BD571" s="85"/>
      <c r="BE571" s="85"/>
      <c r="BF571" s="88"/>
      <c r="BG571" s="85"/>
      <c r="BH571" s="85"/>
      <c r="BI571" s="85"/>
      <c r="BJ571" s="85"/>
      <c r="BK571" s="85"/>
      <c r="BL571" s="85"/>
      <c r="BM571" s="85"/>
      <c r="BN571" s="85"/>
      <c r="BO571" s="85"/>
      <c r="BP571" s="85"/>
      <c r="BQ571" s="85"/>
      <c r="BR571" s="85"/>
      <c r="BS571" s="85"/>
      <c r="BT571" s="85"/>
      <c r="BU571" s="85"/>
      <c r="BV571" s="85"/>
      <c r="BW571" s="85"/>
      <c r="BX571" s="85"/>
      <c r="BY571" s="85"/>
      <c r="BZ571" s="85"/>
      <c r="CA571" s="85"/>
      <c r="CB571" s="85"/>
      <c r="CC571" s="85"/>
      <c r="CD571" s="85"/>
      <c r="CE571" s="85"/>
      <c r="CF571" s="85"/>
      <c r="CG571" s="85"/>
      <c r="CH571" s="85"/>
      <c r="CI571" s="85"/>
      <c r="CJ571" s="85"/>
      <c r="CK571" s="85"/>
      <c r="CL571" s="85"/>
      <c r="CM571" s="85"/>
      <c r="CN571" s="85"/>
      <c r="CO571" s="85"/>
      <c r="CP571" s="85"/>
      <c r="CQ571" s="85"/>
      <c r="CR571" s="85"/>
      <c r="CS571" s="85"/>
      <c r="CT571" s="85"/>
      <c r="CU571" s="85"/>
      <c r="CV571" s="85"/>
      <c r="CW571" s="85"/>
      <c r="CX571" s="85"/>
      <c r="CY571" s="85"/>
      <c r="CZ571" s="85"/>
      <c r="DA571" s="85"/>
      <c r="DB571" s="85"/>
      <c r="DC571" s="85"/>
      <c r="DD571" s="85"/>
      <c r="DE571" s="85"/>
    </row>
    <row r="572" spans="1:109" x14ac:dyDescent="0.2">
      <c r="A572" s="85"/>
      <c r="B572" s="85"/>
      <c r="C572" s="85"/>
      <c r="D572" s="85"/>
      <c r="E572" s="86"/>
      <c r="F572" s="85"/>
      <c r="G572" s="87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  <c r="BC572" s="85"/>
      <c r="BD572" s="85"/>
      <c r="BE572" s="85"/>
      <c r="BF572" s="88"/>
      <c r="BG572" s="85"/>
      <c r="BH572" s="85"/>
      <c r="BI572" s="85"/>
      <c r="BJ572" s="85"/>
      <c r="BK572" s="85"/>
      <c r="BL572" s="85"/>
      <c r="BM572" s="85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  <c r="CM572" s="85"/>
      <c r="CN572" s="85"/>
      <c r="CO572" s="85"/>
      <c r="CP572" s="85"/>
      <c r="CQ572" s="85"/>
      <c r="CR572" s="85"/>
      <c r="CS572" s="85"/>
      <c r="CT572" s="85"/>
      <c r="CU572" s="85"/>
      <c r="CV572" s="85"/>
      <c r="CW572" s="85"/>
      <c r="CX572" s="85"/>
      <c r="CY572" s="85"/>
      <c r="CZ572" s="85"/>
      <c r="DA572" s="85"/>
      <c r="DB572" s="85"/>
      <c r="DC572" s="85"/>
      <c r="DD572" s="85"/>
      <c r="DE572" s="85"/>
    </row>
    <row r="573" spans="1:109" x14ac:dyDescent="0.2">
      <c r="A573" s="85"/>
      <c r="B573" s="85"/>
      <c r="C573" s="85"/>
      <c r="D573" s="85"/>
      <c r="E573" s="86"/>
      <c r="F573" s="85"/>
      <c r="G573" s="87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85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  <c r="AX573" s="85"/>
      <c r="AY573" s="85"/>
      <c r="AZ573" s="85"/>
      <c r="BA573" s="85"/>
      <c r="BB573" s="85"/>
      <c r="BC573" s="85"/>
      <c r="BD573" s="85"/>
      <c r="BE573" s="85"/>
      <c r="BF573" s="88"/>
      <c r="BG573" s="85"/>
      <c r="BH573" s="85"/>
      <c r="BI573" s="85"/>
      <c r="BJ573" s="85"/>
      <c r="BK573" s="85"/>
      <c r="BL573" s="85"/>
      <c r="BM573" s="85"/>
      <c r="BN573" s="85"/>
      <c r="BO573" s="85"/>
      <c r="BP573" s="85"/>
      <c r="BQ573" s="85"/>
      <c r="BR573" s="85"/>
      <c r="BS573" s="85"/>
      <c r="BT573" s="85"/>
      <c r="BU573" s="85"/>
      <c r="BV573" s="85"/>
      <c r="BW573" s="85"/>
      <c r="BX573" s="85"/>
      <c r="BY573" s="85"/>
      <c r="BZ573" s="85"/>
      <c r="CA573" s="85"/>
      <c r="CB573" s="85"/>
      <c r="CC573" s="85"/>
      <c r="CD573" s="85"/>
      <c r="CE573" s="85"/>
      <c r="CF573" s="85"/>
      <c r="CG573" s="85"/>
      <c r="CH573" s="85"/>
      <c r="CI573" s="85"/>
      <c r="CJ573" s="85"/>
      <c r="CK573" s="85"/>
      <c r="CL573" s="85"/>
      <c r="CM573" s="85"/>
      <c r="CN573" s="85"/>
      <c r="CO573" s="85"/>
      <c r="CP573" s="85"/>
      <c r="CQ573" s="85"/>
      <c r="CR573" s="85"/>
      <c r="CS573" s="85"/>
      <c r="CT573" s="85"/>
      <c r="CU573" s="85"/>
      <c r="CV573" s="85"/>
      <c r="CW573" s="85"/>
      <c r="CX573" s="85"/>
      <c r="CY573" s="85"/>
      <c r="CZ573" s="85"/>
      <c r="DA573" s="85"/>
      <c r="DB573" s="85"/>
      <c r="DC573" s="85"/>
      <c r="DD573" s="85"/>
      <c r="DE573" s="85"/>
    </row>
    <row r="574" spans="1:109" x14ac:dyDescent="0.2">
      <c r="A574" s="85"/>
      <c r="B574" s="85"/>
      <c r="C574" s="85"/>
      <c r="D574" s="85"/>
      <c r="E574" s="86"/>
      <c r="F574" s="85"/>
      <c r="G574" s="87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85"/>
      <c r="AI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AV574" s="85"/>
      <c r="AW574" s="85"/>
      <c r="AX574" s="85"/>
      <c r="AY574" s="85"/>
      <c r="AZ574" s="85"/>
      <c r="BA574" s="85"/>
      <c r="BB574" s="85"/>
      <c r="BC574" s="85"/>
      <c r="BD574" s="85"/>
      <c r="BE574" s="85"/>
      <c r="BF574" s="88"/>
      <c r="BG574" s="85"/>
      <c r="BH574" s="85"/>
      <c r="BI574" s="85"/>
      <c r="BJ574" s="85"/>
      <c r="BK574" s="85"/>
      <c r="BL574" s="85"/>
      <c r="BM574" s="85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x14ac:dyDescent="0.2">
      <c r="A575" s="85"/>
      <c r="B575" s="85"/>
      <c r="C575" s="85"/>
      <c r="D575" s="85"/>
      <c r="E575" s="86"/>
      <c r="F575" s="85"/>
      <c r="G575" s="87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85"/>
      <c r="AI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AV575" s="85"/>
      <c r="AW575" s="85"/>
      <c r="AX575" s="85"/>
      <c r="AY575" s="85"/>
      <c r="AZ575" s="85"/>
      <c r="BA575" s="85"/>
      <c r="BB575" s="85"/>
      <c r="BC575" s="85"/>
      <c r="BD575" s="85"/>
      <c r="BE575" s="85"/>
      <c r="BF575" s="88"/>
      <c r="BG575" s="85"/>
      <c r="BH575" s="85"/>
      <c r="BI575" s="85"/>
      <c r="BJ575" s="85"/>
      <c r="BK575" s="85"/>
      <c r="BL575" s="85"/>
      <c r="BM575" s="85"/>
      <c r="BN575" s="85"/>
      <c r="BO575" s="85"/>
      <c r="BP575" s="85"/>
      <c r="BQ575" s="85"/>
      <c r="BR575" s="85"/>
      <c r="BS575" s="85"/>
      <c r="BT575" s="85"/>
      <c r="BU575" s="85"/>
      <c r="BV575" s="85"/>
      <c r="BW575" s="85"/>
      <c r="BX575" s="85"/>
      <c r="BY575" s="85"/>
      <c r="BZ575" s="85"/>
      <c r="CA575" s="85"/>
      <c r="CB575" s="85"/>
      <c r="CC575" s="85"/>
      <c r="CD575" s="85"/>
      <c r="CE575" s="85"/>
      <c r="CF575" s="85"/>
      <c r="CG575" s="85"/>
      <c r="CH575" s="85"/>
      <c r="CI575" s="85"/>
      <c r="CJ575" s="85"/>
      <c r="CK575" s="85"/>
      <c r="CL575" s="85"/>
      <c r="CM575" s="85"/>
      <c r="CN575" s="85"/>
      <c r="CO575" s="85"/>
      <c r="CP575" s="85"/>
      <c r="CQ575" s="85"/>
      <c r="CR575" s="85"/>
      <c r="CS575" s="85"/>
      <c r="CT575" s="85"/>
      <c r="CU575" s="85"/>
      <c r="CV575" s="85"/>
      <c r="CW575" s="85"/>
      <c r="CX575" s="85"/>
      <c r="CY575" s="85"/>
      <c r="CZ575" s="85"/>
      <c r="DA575" s="85"/>
      <c r="DB575" s="85"/>
      <c r="DC575" s="85"/>
      <c r="DD575" s="85"/>
      <c r="DE575" s="85"/>
    </row>
    <row r="576" spans="1:109" x14ac:dyDescent="0.2">
      <c r="A576" s="85"/>
      <c r="B576" s="85"/>
      <c r="C576" s="85"/>
      <c r="D576" s="85"/>
      <c r="E576" s="86"/>
      <c r="F576" s="85"/>
      <c r="G576" s="87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  <c r="BB576" s="85"/>
      <c r="BC576" s="85"/>
      <c r="BD576" s="85"/>
      <c r="BE576" s="85"/>
      <c r="BF576" s="88"/>
      <c r="BG576" s="85"/>
      <c r="BH576" s="85"/>
      <c r="BI576" s="85"/>
      <c r="BJ576" s="85"/>
      <c r="BK576" s="85"/>
      <c r="BL576" s="85"/>
      <c r="BM576" s="85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x14ac:dyDescent="0.2">
      <c r="A577" s="85"/>
      <c r="B577" s="85"/>
      <c r="C577" s="85"/>
      <c r="D577" s="85"/>
      <c r="E577" s="86"/>
      <c r="F577" s="85"/>
      <c r="G577" s="87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85"/>
      <c r="AI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AV577" s="85"/>
      <c r="AW577" s="85"/>
      <c r="AX577" s="85"/>
      <c r="AY577" s="85"/>
      <c r="AZ577" s="85"/>
      <c r="BA577" s="85"/>
      <c r="BB577" s="85"/>
      <c r="BC577" s="85"/>
      <c r="BD577" s="85"/>
      <c r="BE577" s="85"/>
      <c r="BF577" s="88"/>
      <c r="BG577" s="85"/>
      <c r="BH577" s="85"/>
      <c r="BI577" s="85"/>
      <c r="BJ577" s="85"/>
      <c r="BK577" s="85"/>
      <c r="BL577" s="85"/>
      <c r="BM577" s="85"/>
      <c r="BN577" s="85"/>
      <c r="BO577" s="85"/>
      <c r="BP577" s="85"/>
      <c r="BQ577" s="85"/>
      <c r="BR577" s="85"/>
      <c r="BS577" s="85"/>
      <c r="BT577" s="85"/>
      <c r="BU577" s="85"/>
      <c r="BV577" s="85"/>
      <c r="BW577" s="85"/>
      <c r="BX577" s="85"/>
      <c r="BY577" s="85"/>
      <c r="BZ577" s="85"/>
      <c r="CA577" s="85"/>
      <c r="CB577" s="85"/>
      <c r="CC577" s="85"/>
      <c r="CD577" s="85"/>
      <c r="CE577" s="85"/>
      <c r="CF577" s="85"/>
      <c r="CG577" s="85"/>
      <c r="CH577" s="85"/>
      <c r="CI577" s="85"/>
      <c r="CJ577" s="85"/>
      <c r="CK577" s="85"/>
      <c r="CL577" s="85"/>
      <c r="CM577" s="85"/>
      <c r="CN577" s="85"/>
      <c r="CO577" s="85"/>
      <c r="CP577" s="85"/>
      <c r="CQ577" s="85"/>
      <c r="CR577" s="85"/>
      <c r="CS577" s="85"/>
      <c r="CT577" s="85"/>
      <c r="CU577" s="85"/>
      <c r="CV577" s="85"/>
      <c r="CW577" s="85"/>
      <c r="CX577" s="85"/>
      <c r="CY577" s="85"/>
      <c r="CZ577" s="85"/>
      <c r="DA577" s="85"/>
      <c r="DB577" s="85"/>
      <c r="DC577" s="85"/>
      <c r="DD577" s="85"/>
      <c r="DE577" s="85"/>
    </row>
    <row r="578" spans="1:109" x14ac:dyDescent="0.2">
      <c r="A578" s="85"/>
      <c r="B578" s="85"/>
      <c r="C578" s="85"/>
      <c r="D578" s="85"/>
      <c r="E578" s="86"/>
      <c r="F578" s="85"/>
      <c r="G578" s="87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85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  <c r="AX578" s="85"/>
      <c r="AY578" s="85"/>
      <c r="AZ578" s="85"/>
      <c r="BA578" s="85"/>
      <c r="BB578" s="85"/>
      <c r="BC578" s="85"/>
      <c r="BD578" s="85"/>
      <c r="BE578" s="85"/>
      <c r="BF578" s="88"/>
      <c r="BG578" s="85"/>
      <c r="BH578" s="85"/>
      <c r="BI578" s="85"/>
      <c r="BJ578" s="85"/>
      <c r="BK578" s="85"/>
      <c r="BL578" s="85"/>
      <c r="BM578" s="85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x14ac:dyDescent="0.2">
      <c r="A579" s="85"/>
      <c r="B579" s="85"/>
      <c r="C579" s="85"/>
      <c r="D579" s="85"/>
      <c r="E579" s="86"/>
      <c r="F579" s="85"/>
      <c r="G579" s="87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  <c r="AY579" s="85"/>
      <c r="AZ579" s="85"/>
      <c r="BA579" s="85"/>
      <c r="BB579" s="85"/>
      <c r="BC579" s="85"/>
      <c r="BD579" s="85"/>
      <c r="BE579" s="85"/>
      <c r="BF579" s="88"/>
      <c r="BG579" s="85"/>
      <c r="BH579" s="85"/>
      <c r="BI579" s="85"/>
      <c r="BJ579" s="85"/>
      <c r="BK579" s="85"/>
      <c r="BL579" s="85"/>
      <c r="BM579" s="85"/>
      <c r="BN579" s="85"/>
      <c r="BO579" s="85"/>
      <c r="BP579" s="85"/>
      <c r="BQ579" s="85"/>
      <c r="BR579" s="85"/>
      <c r="BS579" s="85"/>
      <c r="BT579" s="85"/>
      <c r="BU579" s="85"/>
      <c r="BV579" s="85"/>
      <c r="BW579" s="85"/>
      <c r="BX579" s="85"/>
      <c r="BY579" s="85"/>
      <c r="BZ579" s="85"/>
      <c r="CA579" s="85"/>
      <c r="CB579" s="85"/>
      <c r="CC579" s="85"/>
      <c r="CD579" s="85"/>
      <c r="CE579" s="85"/>
      <c r="CF579" s="85"/>
      <c r="CG579" s="85"/>
      <c r="CH579" s="85"/>
      <c r="CI579" s="85"/>
      <c r="CJ579" s="85"/>
      <c r="CK579" s="85"/>
      <c r="CL579" s="85"/>
      <c r="CM579" s="85"/>
      <c r="CN579" s="85"/>
      <c r="CO579" s="85"/>
      <c r="CP579" s="85"/>
      <c r="CQ579" s="85"/>
      <c r="CR579" s="85"/>
      <c r="CS579" s="85"/>
      <c r="CT579" s="85"/>
      <c r="CU579" s="85"/>
      <c r="CV579" s="85"/>
      <c r="CW579" s="85"/>
      <c r="CX579" s="85"/>
      <c r="CY579" s="85"/>
      <c r="CZ579" s="85"/>
      <c r="DA579" s="85"/>
      <c r="DB579" s="85"/>
      <c r="DC579" s="85"/>
      <c r="DD579" s="85"/>
      <c r="DE579" s="85"/>
    </row>
    <row r="580" spans="1:109" x14ac:dyDescent="0.2">
      <c r="A580" s="85"/>
      <c r="B580" s="85"/>
      <c r="C580" s="85"/>
      <c r="D580" s="85"/>
      <c r="E580" s="86"/>
      <c r="F580" s="85"/>
      <c r="G580" s="87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85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  <c r="AX580" s="85"/>
      <c r="AY580" s="85"/>
      <c r="AZ580" s="85"/>
      <c r="BA580" s="85"/>
      <c r="BB580" s="85"/>
      <c r="BC580" s="85"/>
      <c r="BD580" s="85"/>
      <c r="BE580" s="85"/>
      <c r="BF580" s="88"/>
      <c r="BG580" s="85"/>
      <c r="BH580" s="85"/>
      <c r="BI580" s="85"/>
      <c r="BJ580" s="85"/>
      <c r="BK580" s="85"/>
      <c r="BL580" s="85"/>
      <c r="BM580" s="85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x14ac:dyDescent="0.2">
      <c r="A581" s="85"/>
      <c r="B581" s="85"/>
      <c r="C581" s="85"/>
      <c r="D581" s="85"/>
      <c r="E581" s="86"/>
      <c r="F581" s="85"/>
      <c r="G581" s="87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  <c r="AY581" s="85"/>
      <c r="AZ581" s="85"/>
      <c r="BA581" s="85"/>
      <c r="BB581" s="85"/>
      <c r="BC581" s="85"/>
      <c r="BD581" s="85"/>
      <c r="BE581" s="85"/>
      <c r="BF581" s="88"/>
      <c r="BG581" s="85"/>
      <c r="BH581" s="85"/>
      <c r="BI581" s="85"/>
      <c r="BJ581" s="85"/>
      <c r="BK581" s="85"/>
      <c r="BL581" s="85"/>
      <c r="BM581" s="85"/>
      <c r="BN581" s="85"/>
      <c r="BO581" s="85"/>
      <c r="BP581" s="85"/>
      <c r="BQ581" s="85"/>
      <c r="BR581" s="85"/>
      <c r="BS581" s="85"/>
      <c r="BT581" s="85"/>
      <c r="BU581" s="85"/>
      <c r="BV581" s="85"/>
      <c r="BW581" s="85"/>
      <c r="BX581" s="85"/>
      <c r="BY581" s="85"/>
      <c r="BZ581" s="85"/>
      <c r="CA581" s="85"/>
      <c r="CB581" s="85"/>
      <c r="CC581" s="85"/>
      <c r="CD581" s="85"/>
      <c r="CE581" s="85"/>
      <c r="CF581" s="85"/>
      <c r="CG581" s="85"/>
      <c r="CH581" s="85"/>
      <c r="CI581" s="85"/>
      <c r="CJ581" s="85"/>
      <c r="CK581" s="85"/>
      <c r="CL581" s="85"/>
      <c r="CM581" s="85"/>
      <c r="CN581" s="85"/>
      <c r="CO581" s="85"/>
      <c r="CP581" s="85"/>
      <c r="CQ581" s="85"/>
      <c r="CR581" s="85"/>
      <c r="CS581" s="85"/>
      <c r="CT581" s="85"/>
      <c r="CU581" s="85"/>
      <c r="CV581" s="85"/>
      <c r="CW581" s="85"/>
      <c r="CX581" s="85"/>
      <c r="CY581" s="85"/>
      <c r="CZ581" s="85"/>
      <c r="DA581" s="85"/>
      <c r="DB581" s="85"/>
      <c r="DC581" s="85"/>
      <c r="DD581" s="85"/>
      <c r="DE581" s="85"/>
    </row>
    <row r="582" spans="1:109" x14ac:dyDescent="0.2">
      <c r="A582" s="85"/>
      <c r="B582" s="85"/>
      <c r="C582" s="85"/>
      <c r="D582" s="85"/>
      <c r="E582" s="86"/>
      <c r="F582" s="85"/>
      <c r="G582" s="87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85"/>
      <c r="AI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AV582" s="85"/>
      <c r="AW582" s="85"/>
      <c r="AX582" s="85"/>
      <c r="AY582" s="85"/>
      <c r="AZ582" s="85"/>
      <c r="BA582" s="85"/>
      <c r="BB582" s="85"/>
      <c r="BC582" s="85"/>
      <c r="BD582" s="85"/>
      <c r="BE582" s="85"/>
      <c r="BF582" s="88"/>
      <c r="BG582" s="85"/>
      <c r="BH582" s="85"/>
      <c r="BI582" s="85"/>
      <c r="BJ582" s="85"/>
      <c r="BK582" s="85"/>
      <c r="BL582" s="85"/>
      <c r="BM582" s="85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x14ac:dyDescent="0.2">
      <c r="A583" s="85"/>
      <c r="B583" s="85"/>
      <c r="C583" s="85"/>
      <c r="D583" s="85"/>
      <c r="E583" s="86"/>
      <c r="F583" s="85"/>
      <c r="G583" s="87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85"/>
      <c r="AI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AV583" s="85"/>
      <c r="AW583" s="85"/>
      <c r="AX583" s="85"/>
      <c r="AY583" s="85"/>
      <c r="AZ583" s="85"/>
      <c r="BA583" s="85"/>
      <c r="BB583" s="85"/>
      <c r="BC583" s="85"/>
      <c r="BD583" s="85"/>
      <c r="BE583" s="85"/>
      <c r="BF583" s="88"/>
      <c r="BG583" s="85"/>
      <c r="BH583" s="85"/>
      <c r="BI583" s="85"/>
      <c r="BJ583" s="85"/>
      <c r="BK583" s="85"/>
      <c r="BL583" s="85"/>
      <c r="BM583" s="85"/>
      <c r="BN583" s="85"/>
      <c r="BO583" s="85"/>
      <c r="BP583" s="85"/>
      <c r="BQ583" s="85"/>
      <c r="BR583" s="85"/>
      <c r="BS583" s="85"/>
      <c r="BT583" s="85"/>
      <c r="BU583" s="85"/>
      <c r="BV583" s="85"/>
      <c r="BW583" s="85"/>
      <c r="BX583" s="85"/>
      <c r="BY583" s="85"/>
      <c r="BZ583" s="85"/>
      <c r="CA583" s="85"/>
      <c r="CB583" s="85"/>
      <c r="CC583" s="85"/>
      <c r="CD583" s="85"/>
      <c r="CE583" s="85"/>
      <c r="CF583" s="85"/>
      <c r="CG583" s="85"/>
      <c r="CH583" s="85"/>
      <c r="CI583" s="85"/>
      <c r="CJ583" s="85"/>
      <c r="CK583" s="85"/>
      <c r="CL583" s="85"/>
      <c r="CM583" s="85"/>
      <c r="CN583" s="85"/>
      <c r="CO583" s="85"/>
      <c r="CP583" s="85"/>
      <c r="CQ583" s="85"/>
      <c r="CR583" s="85"/>
      <c r="CS583" s="85"/>
      <c r="CT583" s="85"/>
      <c r="CU583" s="85"/>
      <c r="CV583" s="85"/>
      <c r="CW583" s="85"/>
      <c r="CX583" s="85"/>
      <c r="CY583" s="85"/>
      <c r="CZ583" s="85"/>
      <c r="DA583" s="85"/>
      <c r="DB583" s="85"/>
      <c r="DC583" s="85"/>
      <c r="DD583" s="85"/>
      <c r="DE583" s="85"/>
    </row>
    <row r="584" spans="1:109" x14ac:dyDescent="0.2">
      <c r="A584" s="85"/>
      <c r="B584" s="85"/>
      <c r="C584" s="85"/>
      <c r="D584" s="85"/>
      <c r="E584" s="86"/>
      <c r="F584" s="85"/>
      <c r="G584" s="87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85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  <c r="AX584" s="85"/>
      <c r="AY584" s="85"/>
      <c r="AZ584" s="85"/>
      <c r="BA584" s="85"/>
      <c r="BB584" s="85"/>
      <c r="BC584" s="85"/>
      <c r="BD584" s="85"/>
      <c r="BE584" s="85"/>
      <c r="BF584" s="88"/>
      <c r="BG584" s="85"/>
      <c r="BH584" s="85"/>
      <c r="BI584" s="85"/>
      <c r="BJ584" s="85"/>
      <c r="BK584" s="85"/>
      <c r="BL584" s="85"/>
      <c r="BM584" s="85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  <c r="CM584" s="85"/>
      <c r="CN584" s="85"/>
      <c r="CO584" s="85"/>
      <c r="CP584" s="85"/>
      <c r="CQ584" s="85"/>
      <c r="CR584" s="85"/>
      <c r="CS584" s="85"/>
      <c r="CT584" s="85"/>
      <c r="CU584" s="85"/>
      <c r="CV584" s="85"/>
      <c r="CW584" s="85"/>
      <c r="CX584" s="85"/>
      <c r="CY584" s="85"/>
      <c r="CZ584" s="85"/>
      <c r="DA584" s="85"/>
      <c r="DB584" s="85"/>
      <c r="DC584" s="85"/>
      <c r="DD584" s="85"/>
      <c r="DE584" s="85"/>
    </row>
    <row r="585" spans="1:109" x14ac:dyDescent="0.2">
      <c r="A585" s="85"/>
      <c r="B585" s="85"/>
      <c r="C585" s="85"/>
      <c r="D585" s="85"/>
      <c r="E585" s="86"/>
      <c r="F585" s="85"/>
      <c r="G585" s="87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85"/>
      <c r="AI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AV585" s="85"/>
      <c r="AW585" s="85"/>
      <c r="AX585" s="85"/>
      <c r="AY585" s="85"/>
      <c r="AZ585" s="85"/>
      <c r="BA585" s="85"/>
      <c r="BB585" s="85"/>
      <c r="BC585" s="85"/>
      <c r="BD585" s="85"/>
      <c r="BE585" s="85"/>
      <c r="BF585" s="88"/>
      <c r="BG585" s="85"/>
      <c r="BH585" s="85"/>
      <c r="BI585" s="85"/>
      <c r="BJ585" s="85"/>
      <c r="BK585" s="85"/>
      <c r="BL585" s="85"/>
      <c r="BM585" s="85"/>
      <c r="BN585" s="85"/>
      <c r="BO585" s="85"/>
      <c r="BP585" s="85"/>
      <c r="BQ585" s="85"/>
      <c r="BR585" s="85"/>
      <c r="BS585" s="85"/>
      <c r="BT585" s="85"/>
      <c r="BU585" s="85"/>
      <c r="BV585" s="85"/>
      <c r="BW585" s="85"/>
      <c r="BX585" s="85"/>
      <c r="BY585" s="85"/>
      <c r="BZ585" s="85"/>
      <c r="CA585" s="85"/>
      <c r="CB585" s="85"/>
      <c r="CC585" s="85"/>
      <c r="CD585" s="85"/>
      <c r="CE585" s="85"/>
      <c r="CF585" s="85"/>
      <c r="CG585" s="85"/>
      <c r="CH585" s="85"/>
      <c r="CI585" s="85"/>
      <c r="CJ585" s="85"/>
      <c r="CK585" s="85"/>
      <c r="CL585" s="85"/>
      <c r="CM585" s="85"/>
      <c r="CN585" s="85"/>
      <c r="CO585" s="85"/>
      <c r="CP585" s="85"/>
      <c r="CQ585" s="85"/>
      <c r="CR585" s="85"/>
      <c r="CS585" s="85"/>
      <c r="CT585" s="85"/>
      <c r="CU585" s="85"/>
      <c r="CV585" s="85"/>
      <c r="CW585" s="85"/>
      <c r="CX585" s="85"/>
      <c r="CY585" s="85"/>
      <c r="CZ585" s="85"/>
      <c r="DA585" s="85"/>
      <c r="DB585" s="85"/>
      <c r="DC585" s="85"/>
      <c r="DD585" s="85"/>
      <c r="DE585" s="85"/>
    </row>
    <row r="586" spans="1:109" x14ac:dyDescent="0.2">
      <c r="A586" s="85"/>
      <c r="B586" s="85"/>
      <c r="C586" s="85"/>
      <c r="D586" s="85"/>
      <c r="E586" s="86"/>
      <c r="F586" s="85"/>
      <c r="G586" s="87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  <c r="BB586" s="85"/>
      <c r="BC586" s="85"/>
      <c r="BD586" s="85"/>
      <c r="BE586" s="85"/>
      <c r="BF586" s="88"/>
      <c r="BG586" s="85"/>
      <c r="BH586" s="85"/>
      <c r="BI586" s="85"/>
      <c r="BJ586" s="85"/>
      <c r="BK586" s="85"/>
      <c r="BL586" s="85"/>
      <c r="BM586" s="85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x14ac:dyDescent="0.2">
      <c r="A587" s="85"/>
      <c r="B587" s="85"/>
      <c r="C587" s="85"/>
      <c r="D587" s="85"/>
      <c r="E587" s="86"/>
      <c r="F587" s="85"/>
      <c r="G587" s="87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85"/>
      <c r="AI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AV587" s="85"/>
      <c r="AW587" s="85"/>
      <c r="AX587" s="85"/>
      <c r="AY587" s="85"/>
      <c r="AZ587" s="85"/>
      <c r="BA587" s="85"/>
      <c r="BB587" s="85"/>
      <c r="BC587" s="85"/>
      <c r="BD587" s="85"/>
      <c r="BE587" s="85"/>
      <c r="BF587" s="88"/>
      <c r="BG587" s="85"/>
      <c r="BH587" s="85"/>
      <c r="BI587" s="85"/>
      <c r="BJ587" s="85"/>
      <c r="BK587" s="85"/>
      <c r="BL587" s="85"/>
      <c r="BM587" s="85"/>
      <c r="BN587" s="85"/>
      <c r="BO587" s="85"/>
      <c r="BP587" s="85"/>
      <c r="BQ587" s="85"/>
      <c r="BR587" s="85"/>
      <c r="BS587" s="85"/>
      <c r="BT587" s="85"/>
      <c r="BU587" s="85"/>
      <c r="BV587" s="85"/>
      <c r="BW587" s="85"/>
      <c r="BX587" s="85"/>
      <c r="BY587" s="85"/>
      <c r="BZ587" s="85"/>
      <c r="CA587" s="85"/>
      <c r="CB587" s="85"/>
      <c r="CC587" s="85"/>
      <c r="CD587" s="85"/>
      <c r="CE587" s="85"/>
      <c r="CF587" s="85"/>
      <c r="CG587" s="85"/>
      <c r="CH587" s="85"/>
      <c r="CI587" s="85"/>
      <c r="CJ587" s="85"/>
      <c r="CK587" s="85"/>
      <c r="CL587" s="85"/>
      <c r="CM587" s="85"/>
      <c r="CN587" s="85"/>
      <c r="CO587" s="85"/>
      <c r="CP587" s="85"/>
      <c r="CQ587" s="85"/>
      <c r="CR587" s="85"/>
      <c r="CS587" s="85"/>
      <c r="CT587" s="85"/>
      <c r="CU587" s="85"/>
      <c r="CV587" s="85"/>
      <c r="CW587" s="85"/>
      <c r="CX587" s="85"/>
      <c r="CY587" s="85"/>
      <c r="CZ587" s="85"/>
      <c r="DA587" s="85"/>
      <c r="DB587" s="85"/>
      <c r="DC587" s="85"/>
      <c r="DD587" s="85"/>
      <c r="DE587" s="85"/>
    </row>
    <row r="588" spans="1:109" x14ac:dyDescent="0.2">
      <c r="A588" s="85"/>
      <c r="B588" s="85"/>
      <c r="C588" s="85"/>
      <c r="D588" s="85"/>
      <c r="E588" s="86"/>
      <c r="F588" s="85"/>
      <c r="G588" s="87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85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  <c r="AX588" s="85"/>
      <c r="AY588" s="85"/>
      <c r="AZ588" s="85"/>
      <c r="BA588" s="85"/>
      <c r="BB588" s="85"/>
      <c r="BC588" s="85"/>
      <c r="BD588" s="85"/>
      <c r="BE588" s="85"/>
      <c r="BF588" s="88"/>
      <c r="BG588" s="85"/>
      <c r="BH588" s="85"/>
      <c r="BI588" s="85"/>
      <c r="BJ588" s="85"/>
      <c r="BK588" s="85"/>
      <c r="BL588" s="85"/>
      <c r="BM588" s="85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x14ac:dyDescent="0.2">
      <c r="A589" s="85"/>
      <c r="B589" s="85"/>
      <c r="C589" s="85"/>
      <c r="D589" s="85"/>
      <c r="E589" s="86"/>
      <c r="F589" s="85"/>
      <c r="G589" s="87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85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  <c r="AX589" s="85"/>
      <c r="AY589" s="85"/>
      <c r="AZ589" s="85"/>
      <c r="BA589" s="85"/>
      <c r="BB589" s="85"/>
      <c r="BC589" s="85"/>
      <c r="BD589" s="85"/>
      <c r="BE589" s="85"/>
      <c r="BF589" s="88"/>
      <c r="BG589" s="85"/>
      <c r="BH589" s="85"/>
      <c r="BI589" s="85"/>
      <c r="BJ589" s="85"/>
      <c r="BK589" s="85"/>
      <c r="BL589" s="85"/>
      <c r="BM589" s="85"/>
      <c r="BN589" s="85"/>
      <c r="BO589" s="85"/>
      <c r="BP589" s="85"/>
      <c r="BQ589" s="85"/>
      <c r="BR589" s="85"/>
      <c r="BS589" s="85"/>
      <c r="BT589" s="85"/>
      <c r="BU589" s="85"/>
      <c r="BV589" s="85"/>
      <c r="BW589" s="85"/>
      <c r="BX589" s="85"/>
      <c r="BY589" s="85"/>
      <c r="BZ589" s="85"/>
      <c r="CA589" s="85"/>
      <c r="CB589" s="85"/>
      <c r="CC589" s="85"/>
      <c r="CD589" s="85"/>
      <c r="CE589" s="85"/>
      <c r="CF589" s="85"/>
      <c r="CG589" s="85"/>
      <c r="CH589" s="85"/>
      <c r="CI589" s="85"/>
      <c r="CJ589" s="85"/>
      <c r="CK589" s="85"/>
      <c r="CL589" s="85"/>
      <c r="CM589" s="85"/>
      <c r="CN589" s="85"/>
      <c r="CO589" s="85"/>
      <c r="CP589" s="85"/>
      <c r="CQ589" s="85"/>
      <c r="CR589" s="85"/>
      <c r="CS589" s="85"/>
      <c r="CT589" s="85"/>
      <c r="CU589" s="85"/>
      <c r="CV589" s="85"/>
      <c r="CW589" s="85"/>
      <c r="CX589" s="85"/>
      <c r="CY589" s="85"/>
      <c r="CZ589" s="85"/>
      <c r="DA589" s="85"/>
      <c r="DB589" s="85"/>
      <c r="DC589" s="85"/>
      <c r="DD589" s="85"/>
      <c r="DE589" s="85"/>
    </row>
    <row r="590" spans="1:109" x14ac:dyDescent="0.2">
      <c r="A590" s="85"/>
      <c r="B590" s="85"/>
      <c r="C590" s="85"/>
      <c r="D590" s="85"/>
      <c r="E590" s="86"/>
      <c r="F590" s="85"/>
      <c r="G590" s="87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  <c r="BB590" s="85"/>
      <c r="BC590" s="85"/>
      <c r="BD590" s="85"/>
      <c r="BE590" s="85"/>
      <c r="BF590" s="88"/>
      <c r="BG590" s="85"/>
      <c r="BH590" s="85"/>
      <c r="BI590" s="85"/>
      <c r="BJ590" s="85"/>
      <c r="BK590" s="85"/>
      <c r="BL590" s="85"/>
      <c r="BM590" s="85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x14ac:dyDescent="0.2">
      <c r="A591" s="85"/>
      <c r="B591" s="85"/>
      <c r="C591" s="85"/>
      <c r="D591" s="85"/>
      <c r="E591" s="86"/>
      <c r="F591" s="85"/>
      <c r="G591" s="87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AV591" s="85"/>
      <c r="AW591" s="85"/>
      <c r="AX591" s="85"/>
      <c r="AY591" s="85"/>
      <c r="AZ591" s="85"/>
      <c r="BA591" s="85"/>
      <c r="BB591" s="85"/>
      <c r="BC591" s="85"/>
      <c r="BD591" s="85"/>
      <c r="BE591" s="85"/>
      <c r="BF591" s="88"/>
      <c r="BG591" s="85"/>
      <c r="BH591" s="85"/>
      <c r="BI591" s="85"/>
      <c r="BJ591" s="85"/>
      <c r="BK591" s="85"/>
      <c r="BL591" s="85"/>
      <c r="BM591" s="85"/>
      <c r="BN591" s="85"/>
      <c r="BO591" s="85"/>
      <c r="BP591" s="85"/>
      <c r="BQ591" s="85"/>
      <c r="BR591" s="85"/>
      <c r="BS591" s="85"/>
      <c r="BT591" s="85"/>
      <c r="BU591" s="85"/>
      <c r="BV591" s="85"/>
      <c r="BW591" s="85"/>
      <c r="BX591" s="85"/>
      <c r="BY591" s="85"/>
      <c r="BZ591" s="85"/>
      <c r="CA591" s="85"/>
      <c r="CB591" s="85"/>
      <c r="CC591" s="85"/>
      <c r="CD591" s="85"/>
      <c r="CE591" s="85"/>
      <c r="CF591" s="85"/>
      <c r="CG591" s="85"/>
      <c r="CH591" s="85"/>
      <c r="CI591" s="85"/>
      <c r="CJ591" s="85"/>
      <c r="CK591" s="85"/>
      <c r="CL591" s="85"/>
      <c r="CM591" s="85"/>
      <c r="CN591" s="85"/>
      <c r="CO591" s="85"/>
      <c r="CP591" s="85"/>
      <c r="CQ591" s="85"/>
      <c r="CR591" s="85"/>
      <c r="CS591" s="85"/>
      <c r="CT591" s="85"/>
      <c r="CU591" s="85"/>
      <c r="CV591" s="85"/>
      <c r="CW591" s="85"/>
      <c r="CX591" s="85"/>
      <c r="CY591" s="85"/>
      <c r="CZ591" s="85"/>
      <c r="DA591" s="85"/>
      <c r="DB591" s="85"/>
      <c r="DC591" s="85"/>
      <c r="DD591" s="85"/>
      <c r="DE591" s="85"/>
    </row>
    <row r="592" spans="1:109" x14ac:dyDescent="0.2">
      <c r="A592" s="85"/>
      <c r="B592" s="85"/>
      <c r="C592" s="85"/>
      <c r="D592" s="85"/>
      <c r="E592" s="86"/>
      <c r="F592" s="85"/>
      <c r="G592" s="87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  <c r="AX592" s="85"/>
      <c r="AY592" s="85"/>
      <c r="AZ592" s="85"/>
      <c r="BA592" s="85"/>
      <c r="BB592" s="85"/>
      <c r="BC592" s="85"/>
      <c r="BD592" s="85"/>
      <c r="BE592" s="85"/>
      <c r="BF592" s="88"/>
      <c r="BG592" s="85"/>
      <c r="BH592" s="85"/>
      <c r="BI592" s="85"/>
      <c r="BJ592" s="85"/>
      <c r="BK592" s="85"/>
      <c r="BL592" s="85"/>
      <c r="BM592" s="85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x14ac:dyDescent="0.2">
      <c r="A593" s="85"/>
      <c r="B593" s="85"/>
      <c r="C593" s="85"/>
      <c r="D593" s="85"/>
      <c r="E593" s="86"/>
      <c r="F593" s="85"/>
      <c r="G593" s="87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  <c r="AX593" s="85"/>
      <c r="AY593" s="85"/>
      <c r="AZ593" s="85"/>
      <c r="BA593" s="85"/>
      <c r="BB593" s="85"/>
      <c r="BC593" s="85"/>
      <c r="BD593" s="85"/>
      <c r="BE593" s="85"/>
      <c r="BF593" s="88"/>
      <c r="BG593" s="85"/>
      <c r="BH593" s="85"/>
      <c r="BI593" s="85"/>
      <c r="BJ593" s="85"/>
      <c r="BK593" s="85"/>
      <c r="BL593" s="85"/>
      <c r="BM593" s="85"/>
      <c r="BN593" s="85"/>
      <c r="BO593" s="85"/>
      <c r="BP593" s="85"/>
      <c r="BQ593" s="85"/>
      <c r="BR593" s="85"/>
      <c r="BS593" s="85"/>
      <c r="BT593" s="85"/>
      <c r="BU593" s="85"/>
      <c r="BV593" s="85"/>
      <c r="BW593" s="85"/>
      <c r="BX593" s="85"/>
      <c r="BY593" s="85"/>
      <c r="BZ593" s="85"/>
      <c r="CA593" s="85"/>
      <c r="CB593" s="85"/>
      <c r="CC593" s="85"/>
      <c r="CD593" s="85"/>
      <c r="CE593" s="85"/>
      <c r="CF593" s="85"/>
      <c r="CG593" s="85"/>
      <c r="CH593" s="85"/>
      <c r="CI593" s="85"/>
      <c r="CJ593" s="85"/>
      <c r="CK593" s="85"/>
      <c r="CL593" s="85"/>
      <c r="CM593" s="85"/>
      <c r="CN593" s="85"/>
      <c r="CO593" s="85"/>
      <c r="CP593" s="85"/>
      <c r="CQ593" s="85"/>
      <c r="CR593" s="85"/>
      <c r="CS593" s="85"/>
      <c r="CT593" s="85"/>
      <c r="CU593" s="85"/>
      <c r="CV593" s="85"/>
      <c r="CW593" s="85"/>
      <c r="CX593" s="85"/>
      <c r="CY593" s="85"/>
      <c r="CZ593" s="85"/>
      <c r="DA593" s="85"/>
      <c r="DB593" s="85"/>
      <c r="DC593" s="85"/>
      <c r="DD593" s="85"/>
      <c r="DE593" s="85"/>
    </row>
    <row r="594" spans="1:109" x14ac:dyDescent="0.2">
      <c r="A594" s="85"/>
      <c r="B594" s="85"/>
      <c r="C594" s="85"/>
      <c r="D594" s="85"/>
      <c r="E594" s="86"/>
      <c r="F594" s="85"/>
      <c r="G594" s="87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  <c r="AY594" s="85"/>
      <c r="AZ594" s="85"/>
      <c r="BA594" s="85"/>
      <c r="BB594" s="85"/>
      <c r="BC594" s="85"/>
      <c r="BD594" s="85"/>
      <c r="BE594" s="85"/>
      <c r="BF594" s="88"/>
      <c r="BG594" s="85"/>
      <c r="BH594" s="85"/>
      <c r="BI594" s="85"/>
      <c r="BJ594" s="85"/>
      <c r="BK594" s="85"/>
      <c r="BL594" s="85"/>
      <c r="BM594" s="85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x14ac:dyDescent="0.2">
      <c r="A595" s="85"/>
      <c r="B595" s="85"/>
      <c r="C595" s="85"/>
      <c r="D595" s="85"/>
      <c r="E595" s="86"/>
      <c r="F595" s="85"/>
      <c r="G595" s="87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AV595" s="85"/>
      <c r="AW595" s="85"/>
      <c r="AX595" s="85"/>
      <c r="AY595" s="85"/>
      <c r="AZ595" s="85"/>
      <c r="BA595" s="85"/>
      <c r="BB595" s="85"/>
      <c r="BC595" s="85"/>
      <c r="BD595" s="85"/>
      <c r="BE595" s="85"/>
      <c r="BF595" s="88"/>
      <c r="BG595" s="85"/>
      <c r="BH595" s="85"/>
      <c r="BI595" s="85"/>
      <c r="BJ595" s="85"/>
      <c r="BK595" s="85"/>
      <c r="BL595" s="85"/>
      <c r="BM595" s="85"/>
      <c r="BN595" s="85"/>
      <c r="BO595" s="85"/>
      <c r="BP595" s="85"/>
      <c r="BQ595" s="85"/>
      <c r="BR595" s="85"/>
      <c r="BS595" s="85"/>
      <c r="BT595" s="85"/>
      <c r="BU595" s="85"/>
      <c r="BV595" s="85"/>
      <c r="BW595" s="85"/>
      <c r="BX595" s="85"/>
      <c r="BY595" s="85"/>
      <c r="BZ595" s="85"/>
      <c r="CA595" s="85"/>
      <c r="CB595" s="85"/>
      <c r="CC595" s="85"/>
      <c r="CD595" s="85"/>
      <c r="CE595" s="85"/>
      <c r="CF595" s="85"/>
      <c r="CG595" s="85"/>
      <c r="CH595" s="85"/>
      <c r="CI595" s="85"/>
      <c r="CJ595" s="85"/>
      <c r="CK595" s="85"/>
      <c r="CL595" s="85"/>
      <c r="CM595" s="85"/>
      <c r="CN595" s="85"/>
      <c r="CO595" s="85"/>
      <c r="CP595" s="85"/>
      <c r="CQ595" s="85"/>
      <c r="CR595" s="85"/>
      <c r="CS595" s="85"/>
      <c r="CT595" s="85"/>
      <c r="CU595" s="85"/>
      <c r="CV595" s="85"/>
      <c r="CW595" s="85"/>
      <c r="CX595" s="85"/>
      <c r="CY595" s="85"/>
      <c r="CZ595" s="85"/>
      <c r="DA595" s="85"/>
      <c r="DB595" s="85"/>
      <c r="DC595" s="85"/>
      <c r="DD595" s="85"/>
      <c r="DE595" s="85"/>
    </row>
    <row r="596" spans="1:109" x14ac:dyDescent="0.2">
      <c r="A596" s="85"/>
      <c r="B596" s="85"/>
      <c r="C596" s="85"/>
      <c r="D596" s="85"/>
      <c r="E596" s="86"/>
      <c r="F596" s="85"/>
      <c r="G596" s="87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  <c r="BB596" s="85"/>
      <c r="BC596" s="85"/>
      <c r="BD596" s="85"/>
      <c r="BE596" s="85"/>
      <c r="BF596" s="88"/>
      <c r="BG596" s="85"/>
      <c r="BH596" s="85"/>
      <c r="BI596" s="85"/>
      <c r="BJ596" s="85"/>
      <c r="BK596" s="85"/>
      <c r="BL596" s="85"/>
      <c r="BM596" s="85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  <c r="CM596" s="85"/>
      <c r="CN596" s="85"/>
      <c r="CO596" s="85"/>
      <c r="CP596" s="85"/>
      <c r="CQ596" s="85"/>
      <c r="CR596" s="85"/>
      <c r="CS596" s="85"/>
      <c r="CT596" s="85"/>
      <c r="CU596" s="85"/>
      <c r="CV596" s="85"/>
      <c r="CW596" s="85"/>
      <c r="CX596" s="85"/>
      <c r="CY596" s="85"/>
      <c r="CZ596" s="85"/>
      <c r="DA596" s="85"/>
      <c r="DB596" s="85"/>
      <c r="DC596" s="85"/>
      <c r="DD596" s="85"/>
      <c r="DE596" s="85"/>
    </row>
    <row r="597" spans="1:109" x14ac:dyDescent="0.2">
      <c r="A597" s="85"/>
      <c r="B597" s="85"/>
      <c r="C597" s="85"/>
      <c r="D597" s="85"/>
      <c r="E597" s="86"/>
      <c r="F597" s="85"/>
      <c r="G597" s="87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  <c r="AX597" s="85"/>
      <c r="AY597" s="85"/>
      <c r="AZ597" s="85"/>
      <c r="BA597" s="85"/>
      <c r="BB597" s="85"/>
      <c r="BC597" s="85"/>
      <c r="BD597" s="85"/>
      <c r="BE597" s="85"/>
      <c r="BF597" s="88"/>
      <c r="BG597" s="85"/>
      <c r="BH597" s="85"/>
      <c r="BI597" s="85"/>
      <c r="BJ597" s="85"/>
      <c r="BK597" s="85"/>
      <c r="BL597" s="85"/>
      <c r="BM597" s="85"/>
      <c r="BN597" s="85"/>
      <c r="BO597" s="85"/>
      <c r="BP597" s="85"/>
      <c r="BQ597" s="85"/>
      <c r="BR597" s="85"/>
      <c r="BS597" s="85"/>
      <c r="BT597" s="85"/>
      <c r="BU597" s="85"/>
      <c r="BV597" s="85"/>
      <c r="BW597" s="85"/>
      <c r="BX597" s="85"/>
      <c r="BY597" s="85"/>
      <c r="BZ597" s="85"/>
      <c r="CA597" s="85"/>
      <c r="CB597" s="85"/>
      <c r="CC597" s="85"/>
      <c r="CD597" s="85"/>
      <c r="CE597" s="85"/>
      <c r="CF597" s="85"/>
      <c r="CG597" s="85"/>
      <c r="CH597" s="85"/>
      <c r="CI597" s="85"/>
      <c r="CJ597" s="85"/>
      <c r="CK597" s="85"/>
      <c r="CL597" s="85"/>
      <c r="CM597" s="85"/>
      <c r="CN597" s="85"/>
      <c r="CO597" s="85"/>
      <c r="CP597" s="85"/>
      <c r="CQ597" s="85"/>
      <c r="CR597" s="85"/>
      <c r="CS597" s="85"/>
      <c r="CT597" s="85"/>
      <c r="CU597" s="85"/>
      <c r="CV597" s="85"/>
      <c r="CW597" s="85"/>
      <c r="CX597" s="85"/>
      <c r="CY597" s="85"/>
      <c r="CZ597" s="85"/>
      <c r="DA597" s="85"/>
      <c r="DB597" s="85"/>
      <c r="DC597" s="85"/>
      <c r="DD597" s="85"/>
      <c r="DE597" s="85"/>
    </row>
    <row r="598" spans="1:109" x14ac:dyDescent="0.2">
      <c r="A598" s="85"/>
      <c r="B598" s="85"/>
      <c r="C598" s="85"/>
      <c r="D598" s="85"/>
      <c r="E598" s="86"/>
      <c r="F598" s="85"/>
      <c r="G598" s="87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AV598" s="85"/>
      <c r="AW598" s="85"/>
      <c r="AX598" s="85"/>
      <c r="AY598" s="85"/>
      <c r="AZ598" s="85"/>
      <c r="BA598" s="85"/>
      <c r="BB598" s="85"/>
      <c r="BC598" s="85"/>
      <c r="BD598" s="85"/>
      <c r="BE598" s="85"/>
      <c r="BF598" s="88"/>
      <c r="BG598" s="85"/>
      <c r="BH598" s="85"/>
      <c r="BI598" s="85"/>
      <c r="BJ598" s="85"/>
      <c r="BK598" s="85"/>
      <c r="BL598" s="85"/>
      <c r="BM598" s="85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x14ac:dyDescent="0.2">
      <c r="A599" s="85"/>
      <c r="B599" s="85"/>
      <c r="C599" s="85"/>
      <c r="D599" s="85"/>
      <c r="E599" s="86"/>
      <c r="F599" s="85"/>
      <c r="G599" s="87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AV599" s="85"/>
      <c r="AW599" s="85"/>
      <c r="AX599" s="85"/>
      <c r="AY599" s="85"/>
      <c r="AZ599" s="85"/>
      <c r="BA599" s="85"/>
      <c r="BB599" s="85"/>
      <c r="BC599" s="85"/>
      <c r="BD599" s="85"/>
      <c r="BE599" s="85"/>
      <c r="BF599" s="88"/>
      <c r="BG599" s="85"/>
      <c r="BH599" s="85"/>
      <c r="BI599" s="85"/>
      <c r="BJ599" s="85"/>
      <c r="BK599" s="85"/>
      <c r="BL599" s="85"/>
      <c r="BM599" s="85"/>
      <c r="BN599" s="85"/>
      <c r="BO599" s="85"/>
      <c r="BP599" s="85"/>
      <c r="BQ599" s="85"/>
      <c r="BR599" s="85"/>
      <c r="BS599" s="85"/>
      <c r="BT599" s="85"/>
      <c r="BU599" s="85"/>
      <c r="BV599" s="85"/>
      <c r="BW599" s="85"/>
      <c r="BX599" s="85"/>
      <c r="BY599" s="85"/>
      <c r="BZ599" s="85"/>
      <c r="CA599" s="85"/>
      <c r="CB599" s="85"/>
      <c r="CC599" s="85"/>
      <c r="CD599" s="85"/>
      <c r="CE599" s="85"/>
      <c r="CF599" s="85"/>
      <c r="CG599" s="85"/>
      <c r="CH599" s="85"/>
      <c r="CI599" s="85"/>
      <c r="CJ599" s="85"/>
      <c r="CK599" s="85"/>
      <c r="CL599" s="85"/>
      <c r="CM599" s="85"/>
      <c r="CN599" s="85"/>
      <c r="CO599" s="85"/>
      <c r="CP599" s="85"/>
      <c r="CQ599" s="85"/>
      <c r="CR599" s="85"/>
      <c r="CS599" s="85"/>
      <c r="CT599" s="85"/>
      <c r="CU599" s="85"/>
      <c r="CV599" s="85"/>
      <c r="CW599" s="85"/>
      <c r="CX599" s="85"/>
      <c r="CY599" s="85"/>
      <c r="CZ599" s="85"/>
      <c r="DA599" s="85"/>
      <c r="DB599" s="85"/>
      <c r="DC599" s="85"/>
      <c r="DD599" s="85"/>
      <c r="DE599" s="85"/>
    </row>
    <row r="600" spans="1:109" x14ac:dyDescent="0.2">
      <c r="A600" s="85"/>
      <c r="B600" s="85"/>
      <c r="C600" s="85"/>
      <c r="D600" s="85"/>
      <c r="E600" s="86"/>
      <c r="F600" s="85"/>
      <c r="G600" s="87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  <c r="BE600" s="85"/>
      <c r="BF600" s="88"/>
      <c r="BG600" s="85"/>
      <c r="BH600" s="85"/>
      <c r="BI600" s="85"/>
      <c r="BJ600" s="85"/>
      <c r="BK600" s="85"/>
      <c r="BL600" s="85"/>
      <c r="BM600" s="85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x14ac:dyDescent="0.2">
      <c r="A601" s="85"/>
      <c r="B601" s="85"/>
      <c r="C601" s="85"/>
      <c r="D601" s="85"/>
      <c r="E601" s="86"/>
      <c r="F601" s="85"/>
      <c r="G601" s="87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  <c r="AX601" s="85"/>
      <c r="AY601" s="85"/>
      <c r="AZ601" s="85"/>
      <c r="BA601" s="85"/>
      <c r="BB601" s="85"/>
      <c r="BC601" s="85"/>
      <c r="BD601" s="85"/>
      <c r="BE601" s="85"/>
      <c r="BF601" s="88"/>
      <c r="BG601" s="85"/>
      <c r="BH601" s="85"/>
      <c r="BI601" s="85"/>
      <c r="BJ601" s="85"/>
      <c r="BK601" s="85"/>
      <c r="BL601" s="85"/>
      <c r="BM601" s="85"/>
      <c r="BN601" s="85"/>
      <c r="BO601" s="85"/>
      <c r="BP601" s="85"/>
      <c r="BQ601" s="85"/>
      <c r="BR601" s="85"/>
      <c r="BS601" s="85"/>
      <c r="BT601" s="85"/>
      <c r="BU601" s="85"/>
      <c r="BV601" s="85"/>
      <c r="BW601" s="85"/>
      <c r="BX601" s="85"/>
      <c r="BY601" s="85"/>
      <c r="BZ601" s="85"/>
      <c r="CA601" s="85"/>
      <c r="CB601" s="85"/>
      <c r="CC601" s="85"/>
      <c r="CD601" s="85"/>
      <c r="CE601" s="85"/>
      <c r="CF601" s="85"/>
      <c r="CG601" s="85"/>
      <c r="CH601" s="85"/>
      <c r="CI601" s="85"/>
      <c r="CJ601" s="85"/>
      <c r="CK601" s="85"/>
      <c r="CL601" s="85"/>
      <c r="CM601" s="85"/>
      <c r="CN601" s="85"/>
      <c r="CO601" s="85"/>
      <c r="CP601" s="85"/>
      <c r="CQ601" s="85"/>
      <c r="CR601" s="85"/>
      <c r="CS601" s="85"/>
      <c r="CT601" s="85"/>
      <c r="CU601" s="85"/>
      <c r="CV601" s="85"/>
      <c r="CW601" s="85"/>
      <c r="CX601" s="85"/>
      <c r="CY601" s="85"/>
      <c r="CZ601" s="85"/>
      <c r="DA601" s="85"/>
      <c r="DB601" s="85"/>
      <c r="DC601" s="85"/>
      <c r="DD601" s="85"/>
      <c r="DE601" s="85"/>
    </row>
    <row r="602" spans="1:109" x14ac:dyDescent="0.2">
      <c r="A602" s="85"/>
      <c r="B602" s="85"/>
      <c r="C602" s="85"/>
      <c r="D602" s="85"/>
      <c r="E602" s="86"/>
      <c r="F602" s="85"/>
      <c r="G602" s="87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  <c r="AX602" s="85"/>
      <c r="AY602" s="85"/>
      <c r="AZ602" s="85"/>
      <c r="BA602" s="85"/>
      <c r="BB602" s="85"/>
      <c r="BC602" s="85"/>
      <c r="BD602" s="85"/>
      <c r="BE602" s="85"/>
      <c r="BF602" s="88"/>
      <c r="BG602" s="85"/>
      <c r="BH602" s="85"/>
      <c r="BI602" s="85"/>
      <c r="BJ602" s="85"/>
      <c r="BK602" s="85"/>
      <c r="BL602" s="85"/>
      <c r="BM602" s="85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x14ac:dyDescent="0.2">
      <c r="A603" s="85"/>
      <c r="B603" s="85"/>
      <c r="C603" s="85"/>
      <c r="D603" s="85"/>
      <c r="E603" s="86"/>
      <c r="F603" s="85"/>
      <c r="G603" s="87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  <c r="AX603" s="85"/>
      <c r="AY603" s="85"/>
      <c r="AZ603" s="85"/>
      <c r="BA603" s="85"/>
      <c r="BB603" s="85"/>
      <c r="BC603" s="85"/>
      <c r="BD603" s="85"/>
      <c r="BE603" s="85"/>
      <c r="BF603" s="88"/>
      <c r="BG603" s="85"/>
      <c r="BH603" s="85"/>
      <c r="BI603" s="85"/>
      <c r="BJ603" s="85"/>
      <c r="BK603" s="85"/>
      <c r="BL603" s="85"/>
      <c r="BM603" s="85"/>
      <c r="BN603" s="85"/>
      <c r="BO603" s="85"/>
      <c r="BP603" s="85"/>
      <c r="BQ603" s="85"/>
      <c r="BR603" s="85"/>
      <c r="BS603" s="85"/>
      <c r="BT603" s="85"/>
      <c r="BU603" s="85"/>
      <c r="BV603" s="85"/>
      <c r="BW603" s="85"/>
      <c r="BX603" s="85"/>
      <c r="BY603" s="85"/>
      <c r="BZ603" s="85"/>
      <c r="CA603" s="85"/>
      <c r="CB603" s="85"/>
      <c r="CC603" s="85"/>
      <c r="CD603" s="85"/>
      <c r="CE603" s="85"/>
      <c r="CF603" s="85"/>
      <c r="CG603" s="85"/>
      <c r="CH603" s="85"/>
      <c r="CI603" s="85"/>
      <c r="CJ603" s="85"/>
      <c r="CK603" s="85"/>
      <c r="CL603" s="85"/>
      <c r="CM603" s="85"/>
      <c r="CN603" s="85"/>
      <c r="CO603" s="85"/>
      <c r="CP603" s="85"/>
      <c r="CQ603" s="85"/>
      <c r="CR603" s="85"/>
      <c r="CS603" s="85"/>
      <c r="CT603" s="85"/>
      <c r="CU603" s="85"/>
      <c r="CV603" s="85"/>
      <c r="CW603" s="85"/>
      <c r="CX603" s="85"/>
      <c r="CY603" s="85"/>
      <c r="CZ603" s="85"/>
      <c r="DA603" s="85"/>
      <c r="DB603" s="85"/>
      <c r="DC603" s="85"/>
      <c r="DD603" s="85"/>
      <c r="DE603" s="85"/>
    </row>
    <row r="604" spans="1:109" x14ac:dyDescent="0.2">
      <c r="A604" s="85"/>
      <c r="B604" s="85"/>
      <c r="C604" s="85"/>
      <c r="D604" s="85"/>
      <c r="E604" s="86"/>
      <c r="F604" s="85"/>
      <c r="G604" s="87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AV604" s="85"/>
      <c r="AW604" s="85"/>
      <c r="AX604" s="85"/>
      <c r="AY604" s="85"/>
      <c r="AZ604" s="85"/>
      <c r="BA604" s="85"/>
      <c r="BB604" s="85"/>
      <c r="BC604" s="85"/>
      <c r="BD604" s="85"/>
      <c r="BE604" s="85"/>
      <c r="BF604" s="88"/>
      <c r="BG604" s="85"/>
      <c r="BH604" s="85"/>
      <c r="BI604" s="85"/>
      <c r="BJ604" s="85"/>
      <c r="BK604" s="85"/>
      <c r="BL604" s="85"/>
      <c r="BM604" s="85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x14ac:dyDescent="0.2">
      <c r="A605" s="85"/>
      <c r="B605" s="85"/>
      <c r="C605" s="85"/>
      <c r="D605" s="85"/>
      <c r="E605" s="86"/>
      <c r="F605" s="85"/>
      <c r="G605" s="87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  <c r="AX605" s="85"/>
      <c r="AY605" s="85"/>
      <c r="AZ605" s="85"/>
      <c r="BA605" s="85"/>
      <c r="BB605" s="85"/>
      <c r="BC605" s="85"/>
      <c r="BD605" s="85"/>
      <c r="BE605" s="85"/>
      <c r="BF605" s="88"/>
      <c r="BG605" s="85"/>
      <c r="BH605" s="85"/>
      <c r="BI605" s="85"/>
      <c r="BJ605" s="85"/>
      <c r="BK605" s="85"/>
      <c r="BL605" s="85"/>
      <c r="BM605" s="85"/>
      <c r="BN605" s="85"/>
      <c r="BO605" s="85"/>
      <c r="BP605" s="85"/>
      <c r="BQ605" s="85"/>
      <c r="BR605" s="85"/>
      <c r="BS605" s="85"/>
      <c r="BT605" s="85"/>
      <c r="BU605" s="85"/>
      <c r="BV605" s="85"/>
      <c r="BW605" s="85"/>
      <c r="BX605" s="85"/>
      <c r="BY605" s="85"/>
      <c r="BZ605" s="85"/>
      <c r="CA605" s="85"/>
      <c r="CB605" s="85"/>
      <c r="CC605" s="85"/>
      <c r="CD605" s="85"/>
      <c r="CE605" s="85"/>
      <c r="CF605" s="85"/>
      <c r="CG605" s="85"/>
      <c r="CH605" s="85"/>
      <c r="CI605" s="85"/>
      <c r="CJ605" s="85"/>
      <c r="CK605" s="85"/>
      <c r="CL605" s="85"/>
      <c r="CM605" s="85"/>
      <c r="CN605" s="85"/>
      <c r="CO605" s="85"/>
      <c r="CP605" s="85"/>
      <c r="CQ605" s="85"/>
      <c r="CR605" s="85"/>
      <c r="CS605" s="85"/>
      <c r="CT605" s="85"/>
      <c r="CU605" s="85"/>
      <c r="CV605" s="85"/>
      <c r="CW605" s="85"/>
      <c r="CX605" s="85"/>
      <c r="CY605" s="85"/>
      <c r="CZ605" s="85"/>
      <c r="DA605" s="85"/>
      <c r="DB605" s="85"/>
      <c r="DC605" s="85"/>
      <c r="DD605" s="85"/>
      <c r="DE605" s="85"/>
    </row>
    <row r="606" spans="1:109" x14ac:dyDescent="0.2">
      <c r="A606" s="85"/>
      <c r="B606" s="85"/>
      <c r="C606" s="85"/>
      <c r="D606" s="85"/>
      <c r="E606" s="86"/>
      <c r="F606" s="85"/>
      <c r="G606" s="87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  <c r="BB606" s="85"/>
      <c r="BC606" s="85"/>
      <c r="BD606" s="85"/>
      <c r="BE606" s="85"/>
      <c r="BF606" s="88"/>
      <c r="BG606" s="85"/>
      <c r="BH606" s="85"/>
      <c r="BI606" s="85"/>
      <c r="BJ606" s="85"/>
      <c r="BK606" s="85"/>
      <c r="BL606" s="85"/>
      <c r="BM606" s="85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x14ac:dyDescent="0.2">
      <c r="A607" s="85"/>
      <c r="B607" s="85"/>
      <c r="C607" s="85"/>
      <c r="D607" s="85"/>
      <c r="E607" s="86"/>
      <c r="F607" s="85"/>
      <c r="G607" s="87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  <c r="AX607" s="85"/>
      <c r="AY607" s="85"/>
      <c r="AZ607" s="85"/>
      <c r="BA607" s="85"/>
      <c r="BB607" s="85"/>
      <c r="BC607" s="85"/>
      <c r="BD607" s="85"/>
      <c r="BE607" s="85"/>
      <c r="BF607" s="88"/>
      <c r="BG607" s="85"/>
      <c r="BH607" s="85"/>
      <c r="BI607" s="85"/>
      <c r="BJ607" s="85"/>
      <c r="BK607" s="85"/>
      <c r="BL607" s="85"/>
      <c r="BM607" s="85"/>
      <c r="BN607" s="85"/>
      <c r="BO607" s="85"/>
      <c r="BP607" s="85"/>
      <c r="BQ607" s="85"/>
      <c r="BR607" s="85"/>
      <c r="BS607" s="85"/>
      <c r="BT607" s="85"/>
      <c r="BU607" s="85"/>
      <c r="BV607" s="85"/>
      <c r="BW607" s="85"/>
      <c r="BX607" s="85"/>
      <c r="BY607" s="85"/>
      <c r="BZ607" s="85"/>
      <c r="CA607" s="85"/>
      <c r="CB607" s="85"/>
      <c r="CC607" s="85"/>
      <c r="CD607" s="85"/>
      <c r="CE607" s="85"/>
      <c r="CF607" s="85"/>
      <c r="CG607" s="85"/>
      <c r="CH607" s="85"/>
      <c r="CI607" s="85"/>
      <c r="CJ607" s="85"/>
      <c r="CK607" s="85"/>
      <c r="CL607" s="85"/>
      <c r="CM607" s="85"/>
      <c r="CN607" s="85"/>
      <c r="CO607" s="85"/>
      <c r="CP607" s="85"/>
      <c r="CQ607" s="85"/>
      <c r="CR607" s="85"/>
      <c r="CS607" s="85"/>
      <c r="CT607" s="85"/>
      <c r="CU607" s="85"/>
      <c r="CV607" s="85"/>
      <c r="CW607" s="85"/>
      <c r="CX607" s="85"/>
      <c r="CY607" s="85"/>
      <c r="CZ607" s="85"/>
      <c r="DA607" s="85"/>
      <c r="DB607" s="85"/>
      <c r="DC607" s="85"/>
      <c r="DD607" s="85"/>
      <c r="DE607" s="85"/>
    </row>
    <row r="608" spans="1:109" x14ac:dyDescent="0.2">
      <c r="A608" s="85"/>
      <c r="B608" s="85"/>
      <c r="C608" s="85"/>
      <c r="D608" s="85"/>
      <c r="E608" s="86"/>
      <c r="F608" s="85"/>
      <c r="G608" s="87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  <c r="BB608" s="85"/>
      <c r="BC608" s="85"/>
      <c r="BD608" s="85"/>
      <c r="BE608" s="85"/>
      <c r="BF608" s="88"/>
      <c r="BG608" s="85"/>
      <c r="BH608" s="85"/>
      <c r="BI608" s="85"/>
      <c r="BJ608" s="85"/>
      <c r="BK608" s="85"/>
      <c r="BL608" s="85"/>
      <c r="BM608" s="85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x14ac:dyDescent="0.2">
      <c r="A609" s="85"/>
      <c r="B609" s="85"/>
      <c r="C609" s="85"/>
      <c r="D609" s="85"/>
      <c r="E609" s="86"/>
      <c r="F609" s="85"/>
      <c r="G609" s="87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  <c r="AX609" s="85"/>
      <c r="AY609" s="85"/>
      <c r="AZ609" s="85"/>
      <c r="BA609" s="85"/>
      <c r="BB609" s="85"/>
      <c r="BC609" s="85"/>
      <c r="BD609" s="85"/>
      <c r="BE609" s="85"/>
      <c r="BF609" s="88"/>
      <c r="BG609" s="85"/>
      <c r="BH609" s="85"/>
      <c r="BI609" s="85"/>
      <c r="BJ609" s="85"/>
      <c r="BK609" s="85"/>
      <c r="BL609" s="85"/>
      <c r="BM609" s="85"/>
      <c r="BN609" s="85"/>
      <c r="BO609" s="85"/>
      <c r="BP609" s="85"/>
      <c r="BQ609" s="85"/>
      <c r="BR609" s="85"/>
      <c r="BS609" s="85"/>
      <c r="BT609" s="85"/>
      <c r="BU609" s="85"/>
      <c r="BV609" s="85"/>
      <c r="BW609" s="85"/>
      <c r="BX609" s="85"/>
      <c r="BY609" s="85"/>
      <c r="BZ609" s="85"/>
      <c r="CA609" s="85"/>
      <c r="CB609" s="85"/>
      <c r="CC609" s="85"/>
      <c r="CD609" s="85"/>
      <c r="CE609" s="85"/>
      <c r="CF609" s="85"/>
      <c r="CG609" s="85"/>
      <c r="CH609" s="85"/>
      <c r="CI609" s="85"/>
      <c r="CJ609" s="85"/>
      <c r="CK609" s="85"/>
      <c r="CL609" s="85"/>
      <c r="CM609" s="85"/>
      <c r="CN609" s="85"/>
      <c r="CO609" s="85"/>
      <c r="CP609" s="85"/>
      <c r="CQ609" s="85"/>
      <c r="CR609" s="85"/>
      <c r="CS609" s="85"/>
      <c r="CT609" s="85"/>
      <c r="CU609" s="85"/>
      <c r="CV609" s="85"/>
      <c r="CW609" s="85"/>
      <c r="CX609" s="85"/>
      <c r="CY609" s="85"/>
      <c r="CZ609" s="85"/>
      <c r="DA609" s="85"/>
      <c r="DB609" s="85"/>
      <c r="DC609" s="85"/>
      <c r="DD609" s="85"/>
      <c r="DE609" s="85"/>
    </row>
    <row r="610" spans="1:109" x14ac:dyDescent="0.2">
      <c r="A610" s="85"/>
      <c r="B610" s="85"/>
      <c r="C610" s="85"/>
      <c r="D610" s="85"/>
      <c r="E610" s="86"/>
      <c r="F610" s="85"/>
      <c r="G610" s="87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  <c r="AX610" s="85"/>
      <c r="AY610" s="85"/>
      <c r="AZ610" s="85"/>
      <c r="BA610" s="85"/>
      <c r="BB610" s="85"/>
      <c r="BC610" s="85"/>
      <c r="BD610" s="85"/>
      <c r="BE610" s="85"/>
      <c r="BF610" s="88"/>
      <c r="BG610" s="85"/>
      <c r="BH610" s="85"/>
      <c r="BI610" s="85"/>
      <c r="BJ610" s="85"/>
      <c r="BK610" s="85"/>
      <c r="BL610" s="85"/>
      <c r="BM610" s="85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  <c r="CM610" s="85"/>
      <c r="CN610" s="85"/>
      <c r="CO610" s="85"/>
      <c r="CP610" s="85"/>
      <c r="CQ610" s="85"/>
      <c r="CR610" s="85"/>
      <c r="CS610" s="85"/>
      <c r="CT610" s="85"/>
      <c r="CU610" s="85"/>
      <c r="CV610" s="85"/>
      <c r="CW610" s="85"/>
      <c r="CX610" s="85"/>
      <c r="CY610" s="85"/>
      <c r="CZ610" s="85"/>
      <c r="DA610" s="85"/>
      <c r="DB610" s="85"/>
      <c r="DC610" s="85"/>
      <c r="DD610" s="85"/>
      <c r="DE610" s="85"/>
    </row>
    <row r="611" spans="1:109" x14ac:dyDescent="0.2">
      <c r="A611" s="85"/>
      <c r="B611" s="85"/>
      <c r="C611" s="85"/>
      <c r="D611" s="85"/>
      <c r="E611" s="86"/>
      <c r="F611" s="85"/>
      <c r="G611" s="87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AV611" s="85"/>
      <c r="AW611" s="85"/>
      <c r="AX611" s="85"/>
      <c r="AY611" s="85"/>
      <c r="AZ611" s="85"/>
      <c r="BA611" s="85"/>
      <c r="BB611" s="85"/>
      <c r="BC611" s="85"/>
      <c r="BD611" s="85"/>
      <c r="BE611" s="85"/>
      <c r="BF611" s="88"/>
      <c r="BG611" s="85"/>
      <c r="BH611" s="85"/>
      <c r="BI611" s="85"/>
      <c r="BJ611" s="85"/>
      <c r="BK611" s="85"/>
      <c r="BL611" s="85"/>
      <c r="BM611" s="85"/>
      <c r="BN611" s="85"/>
      <c r="BO611" s="85"/>
      <c r="BP611" s="85"/>
      <c r="BQ611" s="85"/>
      <c r="BR611" s="85"/>
      <c r="BS611" s="85"/>
      <c r="BT611" s="85"/>
      <c r="BU611" s="85"/>
      <c r="BV611" s="85"/>
      <c r="BW611" s="85"/>
      <c r="BX611" s="85"/>
      <c r="BY611" s="85"/>
      <c r="BZ611" s="85"/>
      <c r="CA611" s="85"/>
      <c r="CB611" s="85"/>
      <c r="CC611" s="85"/>
      <c r="CD611" s="85"/>
      <c r="CE611" s="85"/>
      <c r="CF611" s="85"/>
      <c r="CG611" s="85"/>
      <c r="CH611" s="85"/>
      <c r="CI611" s="85"/>
      <c r="CJ611" s="85"/>
      <c r="CK611" s="85"/>
      <c r="CL611" s="85"/>
      <c r="CM611" s="85"/>
      <c r="CN611" s="85"/>
      <c r="CO611" s="85"/>
      <c r="CP611" s="85"/>
      <c r="CQ611" s="85"/>
      <c r="CR611" s="85"/>
      <c r="CS611" s="85"/>
      <c r="CT611" s="85"/>
      <c r="CU611" s="85"/>
      <c r="CV611" s="85"/>
      <c r="CW611" s="85"/>
      <c r="CX611" s="85"/>
      <c r="CY611" s="85"/>
      <c r="CZ611" s="85"/>
      <c r="DA611" s="85"/>
      <c r="DB611" s="85"/>
      <c r="DC611" s="85"/>
      <c r="DD611" s="85"/>
      <c r="DE611" s="85"/>
    </row>
    <row r="612" spans="1:109" x14ac:dyDescent="0.2">
      <c r="A612" s="85"/>
      <c r="B612" s="85"/>
      <c r="C612" s="85"/>
      <c r="D612" s="85"/>
      <c r="E612" s="86"/>
      <c r="F612" s="85"/>
      <c r="G612" s="87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AV612" s="85"/>
      <c r="AW612" s="85"/>
      <c r="AX612" s="85"/>
      <c r="AY612" s="85"/>
      <c r="AZ612" s="85"/>
      <c r="BA612" s="85"/>
      <c r="BB612" s="85"/>
      <c r="BC612" s="85"/>
      <c r="BD612" s="85"/>
      <c r="BE612" s="85"/>
      <c r="BF612" s="88"/>
      <c r="BG612" s="85"/>
      <c r="BH612" s="85"/>
      <c r="BI612" s="85"/>
      <c r="BJ612" s="85"/>
      <c r="BK612" s="85"/>
      <c r="BL612" s="85"/>
      <c r="BM612" s="85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x14ac:dyDescent="0.2">
      <c r="A613" s="85"/>
      <c r="B613" s="85"/>
      <c r="C613" s="85"/>
      <c r="D613" s="85"/>
      <c r="E613" s="86"/>
      <c r="F613" s="85"/>
      <c r="G613" s="87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  <c r="AX613" s="85"/>
      <c r="AY613" s="85"/>
      <c r="AZ613" s="85"/>
      <c r="BA613" s="85"/>
      <c r="BB613" s="85"/>
      <c r="BC613" s="85"/>
      <c r="BD613" s="85"/>
      <c r="BE613" s="85"/>
      <c r="BF613" s="88"/>
      <c r="BG613" s="85"/>
      <c r="BH613" s="85"/>
      <c r="BI613" s="85"/>
      <c r="BJ613" s="85"/>
      <c r="BK613" s="85"/>
      <c r="BL613" s="85"/>
      <c r="BM613" s="85"/>
      <c r="BN613" s="85"/>
      <c r="BO613" s="85"/>
      <c r="BP613" s="85"/>
      <c r="BQ613" s="85"/>
      <c r="BR613" s="85"/>
      <c r="BS613" s="85"/>
      <c r="BT613" s="85"/>
      <c r="BU613" s="85"/>
      <c r="BV613" s="85"/>
      <c r="BW613" s="85"/>
      <c r="BX613" s="85"/>
      <c r="BY613" s="85"/>
      <c r="BZ613" s="85"/>
      <c r="CA613" s="85"/>
      <c r="CB613" s="85"/>
      <c r="CC613" s="85"/>
      <c r="CD613" s="85"/>
      <c r="CE613" s="85"/>
      <c r="CF613" s="85"/>
      <c r="CG613" s="85"/>
      <c r="CH613" s="85"/>
      <c r="CI613" s="85"/>
      <c r="CJ613" s="85"/>
      <c r="CK613" s="85"/>
      <c r="CL613" s="85"/>
      <c r="CM613" s="85"/>
      <c r="CN613" s="85"/>
      <c r="CO613" s="85"/>
      <c r="CP613" s="85"/>
      <c r="CQ613" s="85"/>
      <c r="CR613" s="85"/>
      <c r="CS613" s="85"/>
      <c r="CT613" s="85"/>
      <c r="CU613" s="85"/>
      <c r="CV613" s="85"/>
      <c r="CW613" s="85"/>
      <c r="CX613" s="85"/>
      <c r="CY613" s="85"/>
      <c r="CZ613" s="85"/>
      <c r="DA613" s="85"/>
      <c r="DB613" s="85"/>
      <c r="DC613" s="85"/>
      <c r="DD613" s="85"/>
      <c r="DE613" s="85"/>
    </row>
    <row r="614" spans="1:109" x14ac:dyDescent="0.2">
      <c r="A614" s="85"/>
      <c r="B614" s="85"/>
      <c r="C614" s="85"/>
      <c r="D614" s="85"/>
      <c r="E614" s="86"/>
      <c r="F614" s="85"/>
      <c r="G614" s="87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AV614" s="85"/>
      <c r="AW614" s="85"/>
      <c r="AX614" s="85"/>
      <c r="AY614" s="85"/>
      <c r="AZ614" s="85"/>
      <c r="BA614" s="85"/>
      <c r="BB614" s="85"/>
      <c r="BC614" s="85"/>
      <c r="BD614" s="85"/>
      <c r="BE614" s="85"/>
      <c r="BF614" s="88"/>
      <c r="BG614" s="85"/>
      <c r="BH614" s="85"/>
      <c r="BI614" s="85"/>
      <c r="BJ614" s="85"/>
      <c r="BK614" s="85"/>
      <c r="BL614" s="85"/>
      <c r="BM614" s="85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x14ac:dyDescent="0.2">
      <c r="A615" s="85"/>
      <c r="B615" s="85"/>
      <c r="C615" s="85"/>
      <c r="D615" s="85"/>
      <c r="E615" s="86"/>
      <c r="F615" s="85"/>
      <c r="G615" s="87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  <c r="AY615" s="85"/>
      <c r="AZ615" s="85"/>
      <c r="BA615" s="85"/>
      <c r="BB615" s="85"/>
      <c r="BC615" s="85"/>
      <c r="BD615" s="85"/>
      <c r="BE615" s="85"/>
      <c r="BF615" s="88"/>
      <c r="BG615" s="85"/>
      <c r="BH615" s="85"/>
      <c r="BI615" s="85"/>
      <c r="BJ615" s="85"/>
      <c r="BK615" s="85"/>
      <c r="BL615" s="85"/>
      <c r="BM615" s="85"/>
      <c r="BN615" s="85"/>
      <c r="BO615" s="85"/>
      <c r="BP615" s="85"/>
      <c r="BQ615" s="85"/>
      <c r="BR615" s="85"/>
      <c r="BS615" s="85"/>
      <c r="BT615" s="85"/>
      <c r="BU615" s="85"/>
      <c r="BV615" s="85"/>
      <c r="BW615" s="85"/>
      <c r="BX615" s="85"/>
      <c r="BY615" s="85"/>
      <c r="BZ615" s="85"/>
      <c r="CA615" s="85"/>
      <c r="CB615" s="85"/>
      <c r="CC615" s="85"/>
      <c r="CD615" s="85"/>
      <c r="CE615" s="85"/>
      <c r="CF615" s="85"/>
      <c r="CG615" s="85"/>
      <c r="CH615" s="85"/>
      <c r="CI615" s="85"/>
      <c r="CJ615" s="85"/>
      <c r="CK615" s="85"/>
      <c r="CL615" s="85"/>
      <c r="CM615" s="85"/>
      <c r="CN615" s="85"/>
      <c r="CO615" s="85"/>
      <c r="CP615" s="85"/>
      <c r="CQ615" s="85"/>
      <c r="CR615" s="85"/>
      <c r="CS615" s="85"/>
      <c r="CT615" s="85"/>
      <c r="CU615" s="85"/>
      <c r="CV615" s="85"/>
      <c r="CW615" s="85"/>
      <c r="CX615" s="85"/>
      <c r="CY615" s="85"/>
      <c r="CZ615" s="85"/>
      <c r="DA615" s="85"/>
      <c r="DB615" s="85"/>
      <c r="DC615" s="85"/>
      <c r="DD615" s="85"/>
      <c r="DE615" s="85"/>
    </row>
    <row r="616" spans="1:109" x14ac:dyDescent="0.2">
      <c r="A616" s="85"/>
      <c r="B616" s="85"/>
      <c r="C616" s="85"/>
      <c r="D616" s="85"/>
      <c r="E616" s="86"/>
      <c r="F616" s="85"/>
      <c r="G616" s="87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  <c r="BC616" s="85"/>
      <c r="BD616" s="85"/>
      <c r="BE616" s="85"/>
      <c r="BF616" s="88"/>
      <c r="BG616" s="85"/>
      <c r="BH616" s="85"/>
      <c r="BI616" s="85"/>
      <c r="BJ616" s="85"/>
      <c r="BK616" s="85"/>
      <c r="BL616" s="85"/>
      <c r="BM616" s="85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  <c r="CM616" s="85"/>
      <c r="CN616" s="85"/>
      <c r="CO616" s="85"/>
      <c r="CP616" s="85"/>
      <c r="CQ616" s="85"/>
      <c r="CR616" s="85"/>
      <c r="CS616" s="85"/>
      <c r="CT616" s="85"/>
      <c r="CU616" s="85"/>
      <c r="CV616" s="85"/>
      <c r="CW616" s="85"/>
      <c r="CX616" s="85"/>
      <c r="CY616" s="85"/>
      <c r="CZ616" s="85"/>
      <c r="DA616" s="85"/>
      <c r="DB616" s="85"/>
      <c r="DC616" s="85"/>
      <c r="DD616" s="85"/>
      <c r="DE616" s="85"/>
    </row>
    <row r="617" spans="1:109" x14ac:dyDescent="0.2">
      <c r="A617" s="85"/>
      <c r="B617" s="85"/>
      <c r="C617" s="85"/>
      <c r="D617" s="85"/>
      <c r="E617" s="86"/>
      <c r="F617" s="85"/>
      <c r="G617" s="87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  <c r="AH617" s="85"/>
      <c r="AI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AV617" s="85"/>
      <c r="AW617" s="85"/>
      <c r="AX617" s="85"/>
      <c r="AY617" s="85"/>
      <c r="AZ617" s="85"/>
      <c r="BA617" s="85"/>
      <c r="BB617" s="85"/>
      <c r="BC617" s="85"/>
      <c r="BD617" s="85"/>
      <c r="BE617" s="85"/>
      <c r="BF617" s="88"/>
      <c r="BG617" s="85"/>
      <c r="BH617" s="85"/>
      <c r="BI617" s="85"/>
      <c r="BJ617" s="85"/>
      <c r="BK617" s="85"/>
      <c r="BL617" s="85"/>
      <c r="BM617" s="85"/>
      <c r="BN617" s="85"/>
      <c r="BO617" s="85"/>
      <c r="BP617" s="85"/>
      <c r="BQ617" s="85"/>
      <c r="BR617" s="85"/>
      <c r="BS617" s="85"/>
      <c r="BT617" s="85"/>
      <c r="BU617" s="85"/>
      <c r="BV617" s="85"/>
      <c r="BW617" s="85"/>
      <c r="BX617" s="85"/>
      <c r="BY617" s="85"/>
      <c r="BZ617" s="85"/>
      <c r="CA617" s="85"/>
      <c r="CB617" s="85"/>
      <c r="CC617" s="85"/>
      <c r="CD617" s="85"/>
      <c r="CE617" s="85"/>
      <c r="CF617" s="85"/>
      <c r="CG617" s="85"/>
      <c r="CH617" s="85"/>
      <c r="CI617" s="85"/>
      <c r="CJ617" s="85"/>
      <c r="CK617" s="85"/>
      <c r="CL617" s="85"/>
      <c r="CM617" s="85"/>
      <c r="CN617" s="85"/>
      <c r="CO617" s="85"/>
      <c r="CP617" s="85"/>
      <c r="CQ617" s="85"/>
      <c r="CR617" s="85"/>
      <c r="CS617" s="85"/>
      <c r="CT617" s="85"/>
      <c r="CU617" s="85"/>
      <c r="CV617" s="85"/>
      <c r="CW617" s="85"/>
      <c r="CX617" s="85"/>
      <c r="CY617" s="85"/>
      <c r="CZ617" s="85"/>
      <c r="DA617" s="85"/>
      <c r="DB617" s="85"/>
      <c r="DC617" s="85"/>
      <c r="DD617" s="85"/>
      <c r="DE617" s="85"/>
    </row>
    <row r="618" spans="1:109" x14ac:dyDescent="0.2">
      <c r="A618" s="85"/>
      <c r="B618" s="85"/>
      <c r="C618" s="85"/>
      <c r="D618" s="85"/>
      <c r="E618" s="86"/>
      <c r="F618" s="85"/>
      <c r="G618" s="87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  <c r="AH618" s="85"/>
      <c r="AI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AV618" s="85"/>
      <c r="AW618" s="85"/>
      <c r="AX618" s="85"/>
      <c r="AY618" s="85"/>
      <c r="AZ618" s="85"/>
      <c r="BA618" s="85"/>
      <c r="BB618" s="85"/>
      <c r="BC618" s="85"/>
      <c r="BD618" s="85"/>
      <c r="BE618" s="85"/>
      <c r="BF618" s="88"/>
      <c r="BG618" s="85"/>
      <c r="BH618" s="85"/>
      <c r="BI618" s="85"/>
      <c r="BJ618" s="85"/>
      <c r="BK618" s="85"/>
      <c r="BL618" s="85"/>
      <c r="BM618" s="85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x14ac:dyDescent="0.2">
      <c r="A619" s="85"/>
      <c r="B619" s="85"/>
      <c r="C619" s="85"/>
      <c r="D619" s="85"/>
      <c r="E619" s="86"/>
      <c r="F619" s="85"/>
      <c r="G619" s="87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  <c r="AH619" s="85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  <c r="AX619" s="85"/>
      <c r="AY619" s="85"/>
      <c r="AZ619" s="85"/>
      <c r="BA619" s="85"/>
      <c r="BB619" s="85"/>
      <c r="BC619" s="85"/>
      <c r="BD619" s="85"/>
      <c r="BE619" s="85"/>
      <c r="BF619" s="88"/>
      <c r="BG619" s="85"/>
      <c r="BH619" s="85"/>
      <c r="BI619" s="85"/>
      <c r="BJ619" s="85"/>
      <c r="BK619" s="85"/>
      <c r="BL619" s="85"/>
      <c r="BM619" s="85"/>
      <c r="BN619" s="85"/>
      <c r="BO619" s="85"/>
      <c r="BP619" s="85"/>
      <c r="BQ619" s="85"/>
      <c r="BR619" s="85"/>
      <c r="BS619" s="85"/>
      <c r="BT619" s="85"/>
      <c r="BU619" s="85"/>
      <c r="BV619" s="85"/>
      <c r="BW619" s="85"/>
      <c r="BX619" s="85"/>
      <c r="BY619" s="85"/>
      <c r="BZ619" s="85"/>
      <c r="CA619" s="85"/>
      <c r="CB619" s="85"/>
      <c r="CC619" s="85"/>
      <c r="CD619" s="85"/>
      <c r="CE619" s="85"/>
      <c r="CF619" s="85"/>
      <c r="CG619" s="85"/>
      <c r="CH619" s="85"/>
      <c r="CI619" s="85"/>
      <c r="CJ619" s="85"/>
      <c r="CK619" s="85"/>
      <c r="CL619" s="85"/>
      <c r="CM619" s="85"/>
      <c r="CN619" s="85"/>
      <c r="CO619" s="85"/>
      <c r="CP619" s="85"/>
      <c r="CQ619" s="85"/>
      <c r="CR619" s="85"/>
      <c r="CS619" s="85"/>
      <c r="CT619" s="85"/>
      <c r="CU619" s="85"/>
      <c r="CV619" s="85"/>
      <c r="CW619" s="85"/>
      <c r="CX619" s="85"/>
      <c r="CY619" s="85"/>
      <c r="CZ619" s="85"/>
      <c r="DA619" s="85"/>
      <c r="DB619" s="85"/>
      <c r="DC619" s="85"/>
      <c r="DD619" s="85"/>
      <c r="DE619" s="85"/>
    </row>
    <row r="620" spans="1:109" x14ac:dyDescent="0.2">
      <c r="A620" s="85"/>
      <c r="B620" s="85"/>
      <c r="C620" s="85"/>
      <c r="D620" s="85"/>
      <c r="E620" s="86"/>
      <c r="F620" s="85"/>
      <c r="G620" s="87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  <c r="AH620" s="85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  <c r="AX620" s="85"/>
      <c r="AY620" s="85"/>
      <c r="AZ620" s="85"/>
      <c r="BA620" s="85"/>
      <c r="BB620" s="85"/>
      <c r="BC620" s="85"/>
      <c r="BD620" s="85"/>
      <c r="BE620" s="85"/>
      <c r="BF620" s="88"/>
      <c r="BG620" s="85"/>
      <c r="BH620" s="85"/>
      <c r="BI620" s="85"/>
      <c r="BJ620" s="85"/>
      <c r="BK620" s="85"/>
      <c r="BL620" s="85"/>
      <c r="BM620" s="85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  <c r="CM620" s="85"/>
      <c r="CN620" s="85"/>
      <c r="CO620" s="85"/>
      <c r="CP620" s="85"/>
      <c r="CQ620" s="85"/>
      <c r="CR620" s="85"/>
      <c r="CS620" s="85"/>
      <c r="CT620" s="85"/>
      <c r="CU620" s="85"/>
      <c r="CV620" s="85"/>
      <c r="CW620" s="85"/>
      <c r="CX620" s="85"/>
      <c r="CY620" s="85"/>
      <c r="CZ620" s="85"/>
      <c r="DA620" s="85"/>
      <c r="DB620" s="85"/>
      <c r="DC620" s="85"/>
      <c r="DD620" s="85"/>
      <c r="DE620" s="85"/>
    </row>
    <row r="621" spans="1:109" x14ac:dyDescent="0.2">
      <c r="A621" s="85"/>
      <c r="B621" s="85"/>
      <c r="C621" s="85"/>
      <c r="D621" s="85"/>
      <c r="E621" s="86"/>
      <c r="F621" s="85"/>
      <c r="G621" s="87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  <c r="AH621" s="85"/>
      <c r="AI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AV621" s="85"/>
      <c r="AW621" s="85"/>
      <c r="AX621" s="85"/>
      <c r="AY621" s="85"/>
      <c r="AZ621" s="85"/>
      <c r="BA621" s="85"/>
      <c r="BB621" s="85"/>
      <c r="BC621" s="85"/>
      <c r="BD621" s="85"/>
      <c r="BE621" s="85"/>
      <c r="BF621" s="88"/>
      <c r="BG621" s="85"/>
      <c r="BH621" s="85"/>
      <c r="BI621" s="85"/>
      <c r="BJ621" s="85"/>
      <c r="BK621" s="85"/>
      <c r="BL621" s="85"/>
      <c r="BM621" s="85"/>
      <c r="BN621" s="85"/>
      <c r="BO621" s="85"/>
      <c r="BP621" s="85"/>
      <c r="BQ621" s="85"/>
      <c r="BR621" s="85"/>
      <c r="BS621" s="85"/>
      <c r="BT621" s="85"/>
      <c r="BU621" s="85"/>
      <c r="BV621" s="85"/>
      <c r="BW621" s="85"/>
      <c r="BX621" s="85"/>
      <c r="BY621" s="85"/>
      <c r="BZ621" s="85"/>
      <c r="CA621" s="85"/>
      <c r="CB621" s="85"/>
      <c r="CC621" s="85"/>
      <c r="CD621" s="85"/>
      <c r="CE621" s="85"/>
      <c r="CF621" s="85"/>
      <c r="CG621" s="85"/>
      <c r="CH621" s="85"/>
      <c r="CI621" s="85"/>
      <c r="CJ621" s="85"/>
      <c r="CK621" s="85"/>
      <c r="CL621" s="85"/>
      <c r="CM621" s="85"/>
      <c r="CN621" s="85"/>
      <c r="CO621" s="85"/>
      <c r="CP621" s="85"/>
      <c r="CQ621" s="85"/>
      <c r="CR621" s="85"/>
      <c r="CS621" s="85"/>
      <c r="CT621" s="85"/>
      <c r="CU621" s="85"/>
      <c r="CV621" s="85"/>
      <c r="CW621" s="85"/>
      <c r="CX621" s="85"/>
      <c r="CY621" s="85"/>
      <c r="CZ621" s="85"/>
      <c r="DA621" s="85"/>
      <c r="DB621" s="85"/>
      <c r="DC621" s="85"/>
      <c r="DD621" s="85"/>
      <c r="DE621" s="85"/>
    </row>
    <row r="622" spans="1:109" x14ac:dyDescent="0.2">
      <c r="A622" s="85"/>
      <c r="B622" s="85"/>
      <c r="C622" s="85"/>
      <c r="D622" s="85"/>
      <c r="E622" s="86"/>
      <c r="F622" s="85"/>
      <c r="G622" s="87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  <c r="AH622" s="85"/>
      <c r="AI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AV622" s="85"/>
      <c r="AW622" s="85"/>
      <c r="AX622" s="85"/>
      <c r="AY622" s="85"/>
      <c r="AZ622" s="85"/>
      <c r="BA622" s="85"/>
      <c r="BB622" s="85"/>
      <c r="BC622" s="85"/>
      <c r="BD622" s="85"/>
      <c r="BE622" s="85"/>
      <c r="BF622" s="88"/>
      <c r="BG622" s="85"/>
      <c r="BH622" s="85"/>
      <c r="BI622" s="85"/>
      <c r="BJ622" s="85"/>
      <c r="BK622" s="85"/>
      <c r="BL622" s="85"/>
      <c r="BM622" s="85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x14ac:dyDescent="0.2">
      <c r="A623" s="85"/>
      <c r="B623" s="85"/>
      <c r="C623" s="85"/>
      <c r="D623" s="85"/>
      <c r="E623" s="86"/>
      <c r="F623" s="85"/>
      <c r="G623" s="87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  <c r="AY623" s="85"/>
      <c r="AZ623" s="85"/>
      <c r="BA623" s="85"/>
      <c r="BB623" s="85"/>
      <c r="BC623" s="85"/>
      <c r="BD623" s="85"/>
      <c r="BE623" s="85"/>
      <c r="BF623" s="88"/>
      <c r="BG623" s="85"/>
      <c r="BH623" s="85"/>
      <c r="BI623" s="85"/>
      <c r="BJ623" s="85"/>
      <c r="BK623" s="85"/>
      <c r="BL623" s="85"/>
      <c r="BM623" s="85"/>
      <c r="BN623" s="85"/>
      <c r="BO623" s="85"/>
      <c r="BP623" s="85"/>
      <c r="BQ623" s="85"/>
      <c r="BR623" s="85"/>
      <c r="BS623" s="85"/>
      <c r="BT623" s="85"/>
      <c r="BU623" s="85"/>
      <c r="BV623" s="85"/>
      <c r="BW623" s="85"/>
      <c r="BX623" s="85"/>
      <c r="BY623" s="85"/>
      <c r="BZ623" s="85"/>
      <c r="CA623" s="85"/>
      <c r="CB623" s="85"/>
      <c r="CC623" s="85"/>
      <c r="CD623" s="85"/>
      <c r="CE623" s="85"/>
      <c r="CF623" s="85"/>
      <c r="CG623" s="85"/>
      <c r="CH623" s="85"/>
      <c r="CI623" s="85"/>
      <c r="CJ623" s="85"/>
      <c r="CK623" s="85"/>
      <c r="CL623" s="85"/>
      <c r="CM623" s="85"/>
      <c r="CN623" s="85"/>
      <c r="CO623" s="85"/>
      <c r="CP623" s="85"/>
      <c r="CQ623" s="85"/>
      <c r="CR623" s="85"/>
      <c r="CS623" s="85"/>
      <c r="CT623" s="85"/>
      <c r="CU623" s="85"/>
      <c r="CV623" s="85"/>
      <c r="CW623" s="85"/>
      <c r="CX623" s="85"/>
      <c r="CY623" s="85"/>
      <c r="CZ623" s="85"/>
      <c r="DA623" s="85"/>
      <c r="DB623" s="85"/>
      <c r="DC623" s="85"/>
      <c r="DD623" s="85"/>
      <c r="DE623" s="85"/>
    </row>
    <row r="624" spans="1:109" x14ac:dyDescent="0.2">
      <c r="A624" s="85"/>
      <c r="B624" s="85"/>
      <c r="C624" s="85"/>
      <c r="D624" s="85"/>
      <c r="E624" s="86"/>
      <c r="F624" s="85"/>
      <c r="G624" s="87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  <c r="AH624" s="85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  <c r="AX624" s="85"/>
      <c r="AY624" s="85"/>
      <c r="AZ624" s="85"/>
      <c r="BA624" s="85"/>
      <c r="BB624" s="85"/>
      <c r="BC624" s="85"/>
      <c r="BD624" s="85"/>
      <c r="BE624" s="85"/>
      <c r="BF624" s="88"/>
      <c r="BG624" s="85"/>
      <c r="BH624" s="85"/>
      <c r="BI624" s="85"/>
      <c r="BJ624" s="85"/>
      <c r="BK624" s="85"/>
      <c r="BL624" s="85"/>
      <c r="BM624" s="85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x14ac:dyDescent="0.2">
      <c r="A625" s="85"/>
      <c r="B625" s="85"/>
      <c r="C625" s="85"/>
      <c r="D625" s="85"/>
      <c r="E625" s="86"/>
      <c r="F625" s="85"/>
      <c r="G625" s="87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  <c r="AH625" s="85"/>
      <c r="AI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AV625" s="85"/>
      <c r="AW625" s="85"/>
      <c r="AX625" s="85"/>
      <c r="AY625" s="85"/>
      <c r="AZ625" s="85"/>
      <c r="BA625" s="85"/>
      <c r="BB625" s="85"/>
      <c r="BC625" s="85"/>
      <c r="BD625" s="85"/>
      <c r="BE625" s="85"/>
      <c r="BF625" s="88"/>
      <c r="BG625" s="85"/>
      <c r="BH625" s="85"/>
      <c r="BI625" s="85"/>
      <c r="BJ625" s="85"/>
      <c r="BK625" s="85"/>
      <c r="BL625" s="85"/>
      <c r="BM625" s="85"/>
      <c r="BN625" s="85"/>
      <c r="BO625" s="85"/>
      <c r="BP625" s="85"/>
      <c r="BQ625" s="85"/>
      <c r="BR625" s="85"/>
      <c r="BS625" s="85"/>
      <c r="BT625" s="85"/>
      <c r="BU625" s="85"/>
      <c r="BV625" s="85"/>
      <c r="BW625" s="85"/>
      <c r="BX625" s="85"/>
      <c r="BY625" s="85"/>
      <c r="BZ625" s="85"/>
      <c r="CA625" s="85"/>
      <c r="CB625" s="85"/>
      <c r="CC625" s="85"/>
      <c r="CD625" s="85"/>
      <c r="CE625" s="85"/>
      <c r="CF625" s="85"/>
      <c r="CG625" s="85"/>
      <c r="CH625" s="85"/>
      <c r="CI625" s="85"/>
      <c r="CJ625" s="85"/>
      <c r="CK625" s="85"/>
      <c r="CL625" s="85"/>
      <c r="CM625" s="85"/>
      <c r="CN625" s="85"/>
      <c r="CO625" s="85"/>
      <c r="CP625" s="85"/>
      <c r="CQ625" s="85"/>
      <c r="CR625" s="85"/>
      <c r="CS625" s="85"/>
      <c r="CT625" s="85"/>
      <c r="CU625" s="85"/>
      <c r="CV625" s="85"/>
      <c r="CW625" s="85"/>
      <c r="CX625" s="85"/>
      <c r="CY625" s="85"/>
      <c r="CZ625" s="85"/>
      <c r="DA625" s="85"/>
      <c r="DB625" s="85"/>
      <c r="DC625" s="85"/>
      <c r="DD625" s="85"/>
      <c r="DE625" s="85"/>
    </row>
    <row r="626" spans="1:109" x14ac:dyDescent="0.2">
      <c r="A626" s="85"/>
      <c r="B626" s="85"/>
      <c r="C626" s="85"/>
      <c r="D626" s="85"/>
      <c r="E626" s="86"/>
      <c r="F626" s="85"/>
      <c r="G626" s="87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  <c r="BB626" s="85"/>
      <c r="BC626" s="85"/>
      <c r="BD626" s="85"/>
      <c r="BE626" s="85"/>
      <c r="BF626" s="88"/>
      <c r="BG626" s="85"/>
      <c r="BH626" s="85"/>
      <c r="BI626" s="85"/>
      <c r="BJ626" s="85"/>
      <c r="BK626" s="85"/>
      <c r="BL626" s="85"/>
      <c r="BM626" s="85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x14ac:dyDescent="0.2">
      <c r="A627" s="85"/>
      <c r="B627" s="85"/>
      <c r="C627" s="85"/>
      <c r="D627" s="85"/>
      <c r="E627" s="86"/>
      <c r="F627" s="85"/>
      <c r="G627" s="87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  <c r="AH627" s="85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  <c r="AX627" s="85"/>
      <c r="AY627" s="85"/>
      <c r="AZ627" s="85"/>
      <c r="BA627" s="85"/>
      <c r="BB627" s="85"/>
      <c r="BC627" s="85"/>
      <c r="BD627" s="85"/>
      <c r="BE627" s="85"/>
      <c r="BF627" s="88"/>
      <c r="BG627" s="85"/>
      <c r="BH627" s="85"/>
      <c r="BI627" s="85"/>
      <c r="BJ627" s="85"/>
      <c r="BK627" s="85"/>
      <c r="BL627" s="85"/>
      <c r="BM627" s="85"/>
      <c r="BN627" s="85"/>
      <c r="BO627" s="85"/>
      <c r="BP627" s="85"/>
      <c r="BQ627" s="85"/>
      <c r="BR627" s="85"/>
      <c r="BS627" s="85"/>
      <c r="BT627" s="85"/>
      <c r="BU627" s="85"/>
      <c r="BV627" s="85"/>
      <c r="BW627" s="85"/>
      <c r="BX627" s="85"/>
      <c r="BY627" s="85"/>
      <c r="BZ627" s="85"/>
      <c r="CA627" s="85"/>
      <c r="CB627" s="85"/>
      <c r="CC627" s="85"/>
      <c r="CD627" s="85"/>
      <c r="CE627" s="85"/>
      <c r="CF627" s="85"/>
      <c r="CG627" s="85"/>
      <c r="CH627" s="85"/>
      <c r="CI627" s="85"/>
      <c r="CJ627" s="85"/>
      <c r="CK627" s="85"/>
      <c r="CL627" s="85"/>
      <c r="CM627" s="85"/>
      <c r="CN627" s="85"/>
      <c r="CO627" s="85"/>
      <c r="CP627" s="85"/>
      <c r="CQ627" s="85"/>
      <c r="CR627" s="85"/>
      <c r="CS627" s="85"/>
      <c r="CT627" s="85"/>
      <c r="CU627" s="85"/>
      <c r="CV627" s="85"/>
      <c r="CW627" s="85"/>
      <c r="CX627" s="85"/>
      <c r="CY627" s="85"/>
      <c r="CZ627" s="85"/>
      <c r="DA627" s="85"/>
      <c r="DB627" s="85"/>
      <c r="DC627" s="85"/>
      <c r="DD627" s="85"/>
      <c r="DE627" s="85"/>
    </row>
    <row r="628" spans="1:109" x14ac:dyDescent="0.2">
      <c r="A628" s="85"/>
      <c r="B628" s="85"/>
      <c r="C628" s="85"/>
      <c r="D628" s="85"/>
      <c r="E628" s="86"/>
      <c r="F628" s="85"/>
      <c r="G628" s="87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  <c r="AY628" s="85"/>
      <c r="AZ628" s="85"/>
      <c r="BA628" s="85"/>
      <c r="BB628" s="85"/>
      <c r="BC628" s="85"/>
      <c r="BD628" s="85"/>
      <c r="BE628" s="85"/>
      <c r="BF628" s="88"/>
      <c r="BG628" s="85"/>
      <c r="BH628" s="85"/>
      <c r="BI628" s="85"/>
      <c r="BJ628" s="85"/>
      <c r="BK628" s="85"/>
      <c r="BL628" s="85"/>
      <c r="BM628" s="85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x14ac:dyDescent="0.2">
      <c r="A629" s="85"/>
      <c r="B629" s="85"/>
      <c r="C629" s="85"/>
      <c r="D629" s="85"/>
      <c r="E629" s="86"/>
      <c r="F629" s="85"/>
      <c r="G629" s="87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  <c r="AH629" s="85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  <c r="AX629" s="85"/>
      <c r="AY629" s="85"/>
      <c r="AZ629" s="85"/>
      <c r="BA629" s="85"/>
      <c r="BB629" s="85"/>
      <c r="BC629" s="85"/>
      <c r="BD629" s="85"/>
      <c r="BE629" s="85"/>
      <c r="BF629" s="88"/>
      <c r="BG629" s="85"/>
      <c r="BH629" s="85"/>
      <c r="BI629" s="85"/>
      <c r="BJ629" s="85"/>
      <c r="BK629" s="85"/>
      <c r="BL629" s="85"/>
      <c r="BM629" s="85"/>
      <c r="BN629" s="85"/>
      <c r="BO629" s="85"/>
      <c r="BP629" s="85"/>
      <c r="BQ629" s="85"/>
      <c r="BR629" s="85"/>
      <c r="BS629" s="85"/>
      <c r="BT629" s="85"/>
      <c r="BU629" s="85"/>
      <c r="BV629" s="85"/>
      <c r="BW629" s="85"/>
      <c r="BX629" s="85"/>
      <c r="BY629" s="85"/>
      <c r="BZ629" s="85"/>
      <c r="CA629" s="85"/>
      <c r="CB629" s="85"/>
      <c r="CC629" s="85"/>
      <c r="CD629" s="85"/>
      <c r="CE629" s="85"/>
      <c r="CF629" s="85"/>
      <c r="CG629" s="85"/>
      <c r="CH629" s="85"/>
      <c r="CI629" s="85"/>
      <c r="CJ629" s="85"/>
      <c r="CK629" s="85"/>
      <c r="CL629" s="85"/>
      <c r="CM629" s="85"/>
      <c r="CN629" s="85"/>
      <c r="CO629" s="85"/>
      <c r="CP629" s="85"/>
      <c r="CQ629" s="85"/>
      <c r="CR629" s="85"/>
      <c r="CS629" s="85"/>
      <c r="CT629" s="85"/>
      <c r="CU629" s="85"/>
      <c r="CV629" s="85"/>
      <c r="CW629" s="85"/>
      <c r="CX629" s="85"/>
      <c r="CY629" s="85"/>
      <c r="CZ629" s="85"/>
      <c r="DA629" s="85"/>
      <c r="DB629" s="85"/>
      <c r="DC629" s="85"/>
      <c r="DD629" s="85"/>
      <c r="DE629" s="85"/>
    </row>
    <row r="630" spans="1:109" x14ac:dyDescent="0.2">
      <c r="A630" s="85"/>
      <c r="B630" s="85"/>
      <c r="C630" s="85"/>
      <c r="D630" s="85"/>
      <c r="E630" s="86"/>
      <c r="F630" s="85"/>
      <c r="G630" s="87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  <c r="BB630" s="85"/>
      <c r="BC630" s="85"/>
      <c r="BD630" s="85"/>
      <c r="BE630" s="85"/>
      <c r="BF630" s="88"/>
      <c r="BG630" s="85"/>
      <c r="BH630" s="85"/>
      <c r="BI630" s="85"/>
      <c r="BJ630" s="85"/>
      <c r="BK630" s="85"/>
      <c r="BL630" s="85"/>
      <c r="BM630" s="85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x14ac:dyDescent="0.2">
      <c r="A631" s="85"/>
      <c r="B631" s="85"/>
      <c r="C631" s="85"/>
      <c r="D631" s="85"/>
      <c r="E631" s="86"/>
      <c r="F631" s="85"/>
      <c r="G631" s="87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  <c r="AH631" s="85"/>
      <c r="AI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AV631" s="85"/>
      <c r="AW631" s="85"/>
      <c r="AX631" s="85"/>
      <c r="AY631" s="85"/>
      <c r="AZ631" s="85"/>
      <c r="BA631" s="85"/>
      <c r="BB631" s="85"/>
      <c r="BC631" s="85"/>
      <c r="BD631" s="85"/>
      <c r="BE631" s="85"/>
      <c r="BF631" s="88"/>
      <c r="BG631" s="85"/>
      <c r="BH631" s="85"/>
      <c r="BI631" s="85"/>
      <c r="BJ631" s="85"/>
      <c r="BK631" s="85"/>
      <c r="BL631" s="85"/>
      <c r="BM631" s="85"/>
      <c r="BN631" s="85"/>
      <c r="BO631" s="85"/>
      <c r="BP631" s="85"/>
      <c r="BQ631" s="85"/>
      <c r="BR631" s="85"/>
      <c r="BS631" s="85"/>
      <c r="BT631" s="85"/>
      <c r="BU631" s="85"/>
      <c r="BV631" s="85"/>
      <c r="BW631" s="85"/>
      <c r="BX631" s="85"/>
      <c r="BY631" s="85"/>
      <c r="BZ631" s="85"/>
      <c r="CA631" s="85"/>
      <c r="CB631" s="85"/>
      <c r="CC631" s="85"/>
      <c r="CD631" s="85"/>
      <c r="CE631" s="85"/>
      <c r="CF631" s="85"/>
      <c r="CG631" s="85"/>
      <c r="CH631" s="85"/>
      <c r="CI631" s="85"/>
      <c r="CJ631" s="85"/>
      <c r="CK631" s="85"/>
      <c r="CL631" s="85"/>
      <c r="CM631" s="85"/>
      <c r="CN631" s="85"/>
      <c r="CO631" s="85"/>
      <c r="CP631" s="85"/>
      <c r="CQ631" s="85"/>
      <c r="CR631" s="85"/>
      <c r="CS631" s="85"/>
      <c r="CT631" s="85"/>
      <c r="CU631" s="85"/>
      <c r="CV631" s="85"/>
      <c r="CW631" s="85"/>
      <c r="CX631" s="85"/>
      <c r="CY631" s="85"/>
      <c r="CZ631" s="85"/>
      <c r="DA631" s="85"/>
      <c r="DB631" s="85"/>
      <c r="DC631" s="85"/>
      <c r="DD631" s="85"/>
      <c r="DE631" s="85"/>
    </row>
    <row r="632" spans="1:109" x14ac:dyDescent="0.2">
      <c r="A632" s="85"/>
      <c r="B632" s="85"/>
      <c r="C632" s="85"/>
      <c r="D632" s="85"/>
      <c r="E632" s="86"/>
      <c r="F632" s="85"/>
      <c r="G632" s="87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  <c r="AH632" s="85"/>
      <c r="AI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AV632" s="85"/>
      <c r="AW632" s="85"/>
      <c r="AX632" s="85"/>
      <c r="AY632" s="85"/>
      <c r="AZ632" s="85"/>
      <c r="BA632" s="85"/>
      <c r="BB632" s="85"/>
      <c r="BC632" s="85"/>
      <c r="BD632" s="85"/>
      <c r="BE632" s="85"/>
      <c r="BF632" s="88"/>
      <c r="BG632" s="85"/>
      <c r="BH632" s="85"/>
      <c r="BI632" s="85"/>
      <c r="BJ632" s="85"/>
      <c r="BK632" s="85"/>
      <c r="BL632" s="85"/>
      <c r="BM632" s="85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x14ac:dyDescent="0.2">
      <c r="A633" s="85"/>
      <c r="B633" s="85"/>
      <c r="C633" s="85"/>
      <c r="D633" s="85"/>
      <c r="E633" s="86"/>
      <c r="F633" s="85"/>
      <c r="G633" s="87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  <c r="AY633" s="85"/>
      <c r="AZ633" s="85"/>
      <c r="BA633" s="85"/>
      <c r="BB633" s="85"/>
      <c r="BC633" s="85"/>
      <c r="BD633" s="85"/>
      <c r="BE633" s="85"/>
      <c r="BF633" s="88"/>
      <c r="BG633" s="85"/>
      <c r="BH633" s="85"/>
      <c r="BI633" s="85"/>
      <c r="BJ633" s="85"/>
      <c r="BK633" s="85"/>
      <c r="BL633" s="85"/>
      <c r="BM633" s="85"/>
      <c r="BN633" s="85"/>
      <c r="BO633" s="85"/>
      <c r="BP633" s="85"/>
      <c r="BQ633" s="85"/>
      <c r="BR633" s="85"/>
      <c r="BS633" s="85"/>
      <c r="BT633" s="85"/>
      <c r="BU633" s="85"/>
      <c r="BV633" s="85"/>
      <c r="BW633" s="85"/>
      <c r="BX633" s="85"/>
      <c r="BY633" s="85"/>
      <c r="BZ633" s="85"/>
      <c r="CA633" s="85"/>
      <c r="CB633" s="85"/>
      <c r="CC633" s="85"/>
      <c r="CD633" s="85"/>
      <c r="CE633" s="85"/>
      <c r="CF633" s="85"/>
      <c r="CG633" s="85"/>
      <c r="CH633" s="85"/>
      <c r="CI633" s="85"/>
      <c r="CJ633" s="85"/>
      <c r="CK633" s="85"/>
      <c r="CL633" s="85"/>
      <c r="CM633" s="85"/>
      <c r="CN633" s="85"/>
      <c r="CO633" s="85"/>
      <c r="CP633" s="85"/>
      <c r="CQ633" s="85"/>
      <c r="CR633" s="85"/>
      <c r="CS633" s="85"/>
      <c r="CT633" s="85"/>
      <c r="CU633" s="85"/>
      <c r="CV633" s="85"/>
      <c r="CW633" s="85"/>
      <c r="CX633" s="85"/>
      <c r="CY633" s="85"/>
      <c r="CZ633" s="85"/>
      <c r="DA633" s="85"/>
      <c r="DB633" s="85"/>
      <c r="DC633" s="85"/>
      <c r="DD633" s="85"/>
      <c r="DE633" s="85"/>
    </row>
    <row r="634" spans="1:109" x14ac:dyDescent="0.2">
      <c r="A634" s="85"/>
      <c r="B634" s="85"/>
      <c r="C634" s="85"/>
      <c r="D634" s="85"/>
      <c r="E634" s="86"/>
      <c r="F634" s="85"/>
      <c r="G634" s="87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  <c r="BB634" s="85"/>
      <c r="BC634" s="85"/>
      <c r="BD634" s="85"/>
      <c r="BE634" s="85"/>
      <c r="BF634" s="88"/>
      <c r="BG634" s="85"/>
      <c r="BH634" s="85"/>
      <c r="BI634" s="85"/>
      <c r="BJ634" s="85"/>
      <c r="BK634" s="85"/>
      <c r="BL634" s="85"/>
      <c r="BM634" s="85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x14ac:dyDescent="0.2">
      <c r="A635" s="85"/>
      <c r="B635" s="85"/>
      <c r="C635" s="85"/>
      <c r="D635" s="85"/>
      <c r="E635" s="86"/>
      <c r="F635" s="85"/>
      <c r="G635" s="87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  <c r="AH635" s="85"/>
      <c r="AI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AV635" s="85"/>
      <c r="AW635" s="85"/>
      <c r="AX635" s="85"/>
      <c r="AY635" s="85"/>
      <c r="AZ635" s="85"/>
      <c r="BA635" s="85"/>
      <c r="BB635" s="85"/>
      <c r="BC635" s="85"/>
      <c r="BD635" s="85"/>
      <c r="BE635" s="85"/>
      <c r="BF635" s="88"/>
      <c r="BG635" s="85"/>
      <c r="BH635" s="85"/>
      <c r="BI635" s="85"/>
      <c r="BJ635" s="85"/>
      <c r="BK635" s="85"/>
      <c r="BL635" s="85"/>
      <c r="BM635" s="85"/>
      <c r="BN635" s="85"/>
      <c r="BO635" s="85"/>
      <c r="BP635" s="85"/>
      <c r="BQ635" s="85"/>
      <c r="BR635" s="85"/>
      <c r="BS635" s="85"/>
      <c r="BT635" s="85"/>
      <c r="BU635" s="85"/>
      <c r="BV635" s="85"/>
      <c r="BW635" s="85"/>
      <c r="BX635" s="85"/>
      <c r="BY635" s="85"/>
      <c r="BZ635" s="85"/>
      <c r="CA635" s="85"/>
      <c r="CB635" s="85"/>
      <c r="CC635" s="85"/>
      <c r="CD635" s="85"/>
      <c r="CE635" s="85"/>
      <c r="CF635" s="85"/>
      <c r="CG635" s="85"/>
      <c r="CH635" s="85"/>
      <c r="CI635" s="85"/>
      <c r="CJ635" s="85"/>
      <c r="CK635" s="85"/>
      <c r="CL635" s="85"/>
      <c r="CM635" s="85"/>
      <c r="CN635" s="85"/>
      <c r="CO635" s="85"/>
      <c r="CP635" s="85"/>
      <c r="CQ635" s="85"/>
      <c r="CR635" s="85"/>
      <c r="CS635" s="85"/>
      <c r="CT635" s="85"/>
      <c r="CU635" s="85"/>
      <c r="CV635" s="85"/>
      <c r="CW635" s="85"/>
      <c r="CX635" s="85"/>
      <c r="CY635" s="85"/>
      <c r="CZ635" s="85"/>
      <c r="DA635" s="85"/>
      <c r="DB635" s="85"/>
      <c r="DC635" s="85"/>
      <c r="DD635" s="85"/>
      <c r="DE635" s="85"/>
    </row>
    <row r="636" spans="1:109" x14ac:dyDescent="0.2">
      <c r="A636" s="85"/>
      <c r="B636" s="85"/>
      <c r="C636" s="85"/>
      <c r="D636" s="85"/>
      <c r="E636" s="86"/>
      <c r="F636" s="85"/>
      <c r="G636" s="87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  <c r="AH636" s="85"/>
      <c r="AI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AV636" s="85"/>
      <c r="AW636" s="85"/>
      <c r="AX636" s="85"/>
      <c r="AY636" s="85"/>
      <c r="AZ636" s="85"/>
      <c r="BA636" s="85"/>
      <c r="BB636" s="85"/>
      <c r="BC636" s="85"/>
      <c r="BD636" s="85"/>
      <c r="BE636" s="85"/>
      <c r="BF636" s="88"/>
      <c r="BG636" s="85"/>
      <c r="BH636" s="85"/>
      <c r="BI636" s="85"/>
      <c r="BJ636" s="85"/>
      <c r="BK636" s="85"/>
      <c r="BL636" s="85"/>
      <c r="BM636" s="85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x14ac:dyDescent="0.2">
      <c r="A637" s="85"/>
      <c r="B637" s="85"/>
      <c r="C637" s="85"/>
      <c r="D637" s="85"/>
      <c r="E637" s="86"/>
      <c r="F637" s="85"/>
      <c r="G637" s="87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  <c r="AH637" s="85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  <c r="AX637" s="85"/>
      <c r="AY637" s="85"/>
      <c r="AZ637" s="85"/>
      <c r="BA637" s="85"/>
      <c r="BB637" s="85"/>
      <c r="BC637" s="85"/>
      <c r="BD637" s="85"/>
      <c r="BE637" s="85"/>
      <c r="BF637" s="88"/>
      <c r="BG637" s="85"/>
      <c r="BH637" s="85"/>
      <c r="BI637" s="85"/>
      <c r="BJ637" s="85"/>
      <c r="BK637" s="85"/>
      <c r="BL637" s="85"/>
      <c r="BM637" s="85"/>
      <c r="BN637" s="85"/>
      <c r="BO637" s="85"/>
      <c r="BP637" s="85"/>
      <c r="BQ637" s="85"/>
      <c r="BR637" s="85"/>
      <c r="BS637" s="85"/>
      <c r="BT637" s="85"/>
      <c r="BU637" s="85"/>
      <c r="BV637" s="85"/>
      <c r="BW637" s="85"/>
      <c r="BX637" s="85"/>
      <c r="BY637" s="85"/>
      <c r="BZ637" s="85"/>
      <c r="CA637" s="85"/>
      <c r="CB637" s="85"/>
      <c r="CC637" s="85"/>
      <c r="CD637" s="85"/>
      <c r="CE637" s="85"/>
      <c r="CF637" s="85"/>
      <c r="CG637" s="85"/>
      <c r="CH637" s="85"/>
      <c r="CI637" s="85"/>
      <c r="CJ637" s="85"/>
      <c r="CK637" s="85"/>
      <c r="CL637" s="85"/>
      <c r="CM637" s="85"/>
      <c r="CN637" s="85"/>
      <c r="CO637" s="85"/>
      <c r="CP637" s="85"/>
      <c r="CQ637" s="85"/>
      <c r="CR637" s="85"/>
      <c r="CS637" s="85"/>
      <c r="CT637" s="85"/>
      <c r="CU637" s="85"/>
      <c r="CV637" s="85"/>
      <c r="CW637" s="85"/>
      <c r="CX637" s="85"/>
      <c r="CY637" s="85"/>
      <c r="CZ637" s="85"/>
      <c r="DA637" s="85"/>
      <c r="DB637" s="85"/>
      <c r="DC637" s="85"/>
      <c r="DD637" s="85"/>
      <c r="DE637" s="85"/>
    </row>
    <row r="638" spans="1:109" x14ac:dyDescent="0.2">
      <c r="A638" s="85"/>
      <c r="B638" s="85"/>
      <c r="C638" s="85"/>
      <c r="D638" s="85"/>
      <c r="E638" s="86"/>
      <c r="F638" s="85"/>
      <c r="G638" s="87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  <c r="AY638" s="85"/>
      <c r="AZ638" s="85"/>
      <c r="BA638" s="85"/>
      <c r="BB638" s="85"/>
      <c r="BC638" s="85"/>
      <c r="BD638" s="85"/>
      <c r="BE638" s="85"/>
      <c r="BF638" s="88"/>
      <c r="BG638" s="85"/>
      <c r="BH638" s="85"/>
      <c r="BI638" s="85"/>
      <c r="BJ638" s="85"/>
      <c r="BK638" s="85"/>
      <c r="BL638" s="85"/>
      <c r="BM638" s="85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  <c r="CM638" s="85"/>
      <c r="CN638" s="85"/>
      <c r="CO638" s="85"/>
      <c r="CP638" s="85"/>
      <c r="CQ638" s="85"/>
      <c r="CR638" s="85"/>
      <c r="CS638" s="85"/>
      <c r="CT638" s="85"/>
      <c r="CU638" s="85"/>
      <c r="CV638" s="85"/>
      <c r="CW638" s="85"/>
      <c r="CX638" s="85"/>
      <c r="CY638" s="85"/>
      <c r="CZ638" s="85"/>
      <c r="DA638" s="85"/>
      <c r="DB638" s="85"/>
      <c r="DC638" s="85"/>
      <c r="DD638" s="85"/>
      <c r="DE638" s="85"/>
    </row>
    <row r="639" spans="1:109" x14ac:dyDescent="0.2">
      <c r="A639" s="85"/>
      <c r="B639" s="85"/>
      <c r="C639" s="85"/>
      <c r="D639" s="85"/>
      <c r="E639" s="86"/>
      <c r="F639" s="85"/>
      <c r="G639" s="87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  <c r="AH639" s="85"/>
      <c r="AI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AV639" s="85"/>
      <c r="AW639" s="85"/>
      <c r="AX639" s="85"/>
      <c r="AY639" s="85"/>
      <c r="AZ639" s="85"/>
      <c r="BA639" s="85"/>
      <c r="BB639" s="85"/>
      <c r="BC639" s="85"/>
      <c r="BD639" s="85"/>
      <c r="BE639" s="85"/>
      <c r="BF639" s="88"/>
      <c r="BG639" s="85"/>
      <c r="BH639" s="85"/>
      <c r="BI639" s="85"/>
      <c r="BJ639" s="85"/>
      <c r="BK639" s="85"/>
      <c r="BL639" s="85"/>
      <c r="BM639" s="85"/>
      <c r="BN639" s="85"/>
      <c r="BO639" s="85"/>
      <c r="BP639" s="85"/>
      <c r="BQ639" s="85"/>
      <c r="BR639" s="85"/>
      <c r="BS639" s="85"/>
      <c r="BT639" s="85"/>
      <c r="BU639" s="85"/>
      <c r="BV639" s="85"/>
      <c r="BW639" s="85"/>
      <c r="BX639" s="85"/>
      <c r="BY639" s="85"/>
      <c r="BZ639" s="85"/>
      <c r="CA639" s="85"/>
      <c r="CB639" s="85"/>
      <c r="CC639" s="85"/>
      <c r="CD639" s="85"/>
      <c r="CE639" s="85"/>
      <c r="CF639" s="85"/>
      <c r="CG639" s="85"/>
      <c r="CH639" s="85"/>
      <c r="CI639" s="85"/>
      <c r="CJ639" s="85"/>
      <c r="CK639" s="85"/>
      <c r="CL639" s="85"/>
      <c r="CM639" s="85"/>
      <c r="CN639" s="85"/>
      <c r="CO639" s="85"/>
      <c r="CP639" s="85"/>
      <c r="CQ639" s="85"/>
      <c r="CR639" s="85"/>
      <c r="CS639" s="85"/>
      <c r="CT639" s="85"/>
      <c r="CU639" s="85"/>
      <c r="CV639" s="85"/>
      <c r="CW639" s="85"/>
      <c r="CX639" s="85"/>
      <c r="CY639" s="85"/>
      <c r="CZ639" s="85"/>
      <c r="DA639" s="85"/>
      <c r="DB639" s="85"/>
      <c r="DC639" s="85"/>
      <c r="DD639" s="85"/>
      <c r="DE639" s="85"/>
    </row>
    <row r="640" spans="1:109" x14ac:dyDescent="0.2">
      <c r="A640" s="85"/>
      <c r="B640" s="85"/>
      <c r="C640" s="85"/>
      <c r="D640" s="85"/>
      <c r="E640" s="86"/>
      <c r="F640" s="85"/>
      <c r="G640" s="87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  <c r="AH640" s="85"/>
      <c r="AI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AV640" s="85"/>
      <c r="AW640" s="85"/>
      <c r="AX640" s="85"/>
      <c r="AY640" s="85"/>
      <c r="AZ640" s="85"/>
      <c r="BA640" s="85"/>
      <c r="BB640" s="85"/>
      <c r="BC640" s="85"/>
      <c r="BD640" s="85"/>
      <c r="BE640" s="85"/>
      <c r="BF640" s="88"/>
      <c r="BG640" s="85"/>
      <c r="BH640" s="85"/>
      <c r="BI640" s="85"/>
      <c r="BJ640" s="85"/>
      <c r="BK640" s="85"/>
      <c r="BL640" s="85"/>
      <c r="BM640" s="85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x14ac:dyDescent="0.2">
      <c r="A641" s="85"/>
      <c r="B641" s="85"/>
      <c r="C641" s="85"/>
      <c r="D641" s="85"/>
      <c r="E641" s="86"/>
      <c r="F641" s="85"/>
      <c r="G641" s="87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  <c r="AH641" s="85"/>
      <c r="AI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AV641" s="85"/>
      <c r="AW641" s="85"/>
      <c r="AX641" s="85"/>
      <c r="AY641" s="85"/>
      <c r="AZ641" s="85"/>
      <c r="BA641" s="85"/>
      <c r="BB641" s="85"/>
      <c r="BC641" s="85"/>
      <c r="BD641" s="85"/>
      <c r="BE641" s="85"/>
      <c r="BF641" s="88"/>
      <c r="BG641" s="85"/>
      <c r="BH641" s="85"/>
      <c r="BI641" s="85"/>
      <c r="BJ641" s="85"/>
      <c r="BK641" s="85"/>
      <c r="BL641" s="85"/>
      <c r="BM641" s="85"/>
      <c r="BN641" s="85"/>
      <c r="BO641" s="85"/>
      <c r="BP641" s="85"/>
      <c r="BQ641" s="85"/>
      <c r="BR641" s="85"/>
      <c r="BS641" s="85"/>
      <c r="BT641" s="85"/>
      <c r="BU641" s="85"/>
      <c r="BV641" s="85"/>
      <c r="BW641" s="85"/>
      <c r="BX641" s="85"/>
      <c r="BY641" s="85"/>
      <c r="BZ641" s="85"/>
      <c r="CA641" s="85"/>
      <c r="CB641" s="85"/>
      <c r="CC641" s="85"/>
      <c r="CD641" s="85"/>
      <c r="CE641" s="85"/>
      <c r="CF641" s="85"/>
      <c r="CG641" s="85"/>
      <c r="CH641" s="85"/>
      <c r="CI641" s="85"/>
      <c r="CJ641" s="85"/>
      <c r="CK641" s="85"/>
      <c r="CL641" s="85"/>
      <c r="CM641" s="85"/>
      <c r="CN641" s="85"/>
      <c r="CO641" s="85"/>
      <c r="CP641" s="85"/>
      <c r="CQ641" s="85"/>
      <c r="CR641" s="85"/>
      <c r="CS641" s="85"/>
      <c r="CT641" s="85"/>
      <c r="CU641" s="85"/>
      <c r="CV641" s="85"/>
      <c r="CW641" s="85"/>
      <c r="CX641" s="85"/>
      <c r="CY641" s="85"/>
      <c r="CZ641" s="85"/>
      <c r="DA641" s="85"/>
      <c r="DB641" s="85"/>
      <c r="DC641" s="85"/>
      <c r="DD641" s="85"/>
      <c r="DE641" s="85"/>
    </row>
    <row r="642" spans="1:109" x14ac:dyDescent="0.2">
      <c r="A642" s="85"/>
      <c r="B642" s="85"/>
      <c r="C642" s="85"/>
      <c r="D642" s="85"/>
      <c r="E642" s="86"/>
      <c r="F642" s="85"/>
      <c r="G642" s="87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8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x14ac:dyDescent="0.2">
      <c r="A643" s="85"/>
      <c r="B643" s="85"/>
      <c r="C643" s="85"/>
      <c r="D643" s="85"/>
      <c r="E643" s="86"/>
      <c r="F643" s="85"/>
      <c r="G643" s="87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  <c r="BB643" s="85"/>
      <c r="BC643" s="85"/>
      <c r="BD643" s="85"/>
      <c r="BE643" s="85"/>
      <c r="BF643" s="88"/>
      <c r="BG643" s="85"/>
      <c r="BH643" s="85"/>
      <c r="BI643" s="85"/>
      <c r="BJ643" s="85"/>
      <c r="BK643" s="85"/>
      <c r="BL643" s="85"/>
      <c r="BM643" s="85"/>
      <c r="BN643" s="85"/>
      <c r="BO643" s="85"/>
      <c r="BP643" s="85"/>
      <c r="BQ643" s="85"/>
      <c r="BR643" s="85"/>
      <c r="BS643" s="85"/>
      <c r="BT643" s="85"/>
      <c r="BU643" s="85"/>
      <c r="BV643" s="85"/>
      <c r="BW643" s="85"/>
      <c r="BX643" s="85"/>
      <c r="BY643" s="85"/>
      <c r="BZ643" s="85"/>
      <c r="CA643" s="85"/>
      <c r="CB643" s="85"/>
      <c r="CC643" s="85"/>
      <c r="CD643" s="85"/>
      <c r="CE643" s="85"/>
      <c r="CF643" s="85"/>
      <c r="CG643" s="85"/>
      <c r="CH643" s="85"/>
      <c r="CI643" s="85"/>
      <c r="CJ643" s="85"/>
      <c r="CK643" s="85"/>
      <c r="CL643" s="85"/>
      <c r="CM643" s="85"/>
      <c r="CN643" s="85"/>
      <c r="CO643" s="85"/>
      <c r="CP643" s="85"/>
      <c r="CQ643" s="85"/>
      <c r="CR643" s="85"/>
      <c r="CS643" s="85"/>
      <c r="CT643" s="85"/>
      <c r="CU643" s="85"/>
      <c r="CV643" s="85"/>
      <c r="CW643" s="85"/>
      <c r="CX643" s="85"/>
      <c r="CY643" s="85"/>
      <c r="CZ643" s="85"/>
      <c r="DA643" s="85"/>
      <c r="DB643" s="85"/>
      <c r="DC643" s="85"/>
      <c r="DD643" s="85"/>
      <c r="DE643" s="85"/>
    </row>
    <row r="644" spans="1:109" x14ac:dyDescent="0.2">
      <c r="A644" s="85"/>
      <c r="B644" s="85"/>
      <c r="C644" s="85"/>
      <c r="D644" s="85"/>
      <c r="E644" s="86"/>
      <c r="F644" s="85"/>
      <c r="G644" s="87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  <c r="BB644" s="85"/>
      <c r="BC644" s="85"/>
      <c r="BD644" s="85"/>
      <c r="BE644" s="85"/>
      <c r="BF644" s="88"/>
      <c r="BG644" s="85"/>
      <c r="BH644" s="85"/>
      <c r="BI644" s="85"/>
      <c r="BJ644" s="85"/>
      <c r="BK644" s="85"/>
      <c r="BL644" s="85"/>
      <c r="BM644" s="85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  <c r="CM644" s="85"/>
      <c r="CN644" s="85"/>
      <c r="CO644" s="85"/>
      <c r="CP644" s="85"/>
      <c r="CQ644" s="85"/>
      <c r="CR644" s="85"/>
      <c r="CS644" s="85"/>
      <c r="CT644" s="85"/>
      <c r="CU644" s="85"/>
      <c r="CV644" s="85"/>
      <c r="CW644" s="85"/>
      <c r="CX644" s="85"/>
      <c r="CY644" s="85"/>
      <c r="CZ644" s="85"/>
      <c r="DA644" s="85"/>
      <c r="DB644" s="85"/>
      <c r="DC644" s="85"/>
      <c r="DD644" s="85"/>
      <c r="DE644" s="85"/>
    </row>
    <row r="645" spans="1:109" x14ac:dyDescent="0.2">
      <c r="A645" s="85"/>
      <c r="B645" s="85"/>
      <c r="C645" s="85"/>
      <c r="D645" s="85"/>
      <c r="E645" s="86"/>
      <c r="F645" s="85"/>
      <c r="G645" s="87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  <c r="BB645" s="85"/>
      <c r="BC645" s="85"/>
      <c r="BD645" s="85"/>
      <c r="BE645" s="85"/>
      <c r="BF645" s="88"/>
      <c r="BG645" s="85"/>
      <c r="BH645" s="85"/>
      <c r="BI645" s="85"/>
      <c r="BJ645" s="85"/>
      <c r="BK645" s="85"/>
      <c r="BL645" s="85"/>
      <c r="BM645" s="85"/>
      <c r="BN645" s="85"/>
      <c r="BO645" s="85"/>
      <c r="BP645" s="85"/>
      <c r="BQ645" s="85"/>
      <c r="BR645" s="85"/>
      <c r="BS645" s="85"/>
      <c r="BT645" s="85"/>
      <c r="BU645" s="85"/>
      <c r="BV645" s="85"/>
      <c r="BW645" s="85"/>
      <c r="BX645" s="85"/>
      <c r="BY645" s="85"/>
      <c r="BZ645" s="85"/>
      <c r="CA645" s="85"/>
      <c r="CB645" s="85"/>
      <c r="CC645" s="85"/>
      <c r="CD645" s="85"/>
      <c r="CE645" s="85"/>
      <c r="CF645" s="85"/>
      <c r="CG645" s="85"/>
      <c r="CH645" s="85"/>
      <c r="CI645" s="85"/>
      <c r="CJ645" s="85"/>
      <c r="CK645" s="85"/>
      <c r="CL645" s="85"/>
      <c r="CM645" s="85"/>
      <c r="CN645" s="85"/>
      <c r="CO645" s="85"/>
      <c r="CP645" s="85"/>
      <c r="CQ645" s="85"/>
      <c r="CR645" s="85"/>
      <c r="CS645" s="85"/>
      <c r="CT645" s="85"/>
      <c r="CU645" s="85"/>
      <c r="CV645" s="85"/>
      <c r="CW645" s="85"/>
      <c r="CX645" s="85"/>
      <c r="CY645" s="85"/>
      <c r="CZ645" s="85"/>
      <c r="DA645" s="85"/>
      <c r="DB645" s="85"/>
      <c r="DC645" s="85"/>
      <c r="DD645" s="85"/>
      <c r="DE645" s="85"/>
    </row>
    <row r="646" spans="1:109" x14ac:dyDescent="0.2">
      <c r="A646" s="85"/>
      <c r="B646" s="85"/>
      <c r="C646" s="85"/>
      <c r="D646" s="85"/>
      <c r="E646" s="86"/>
      <c r="F646" s="85"/>
      <c r="G646" s="87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  <c r="BC646" s="85"/>
      <c r="BD646" s="85"/>
      <c r="BE646" s="85"/>
      <c r="BF646" s="88"/>
      <c r="BG646" s="85"/>
      <c r="BH646" s="85"/>
      <c r="BI646" s="85"/>
      <c r="BJ646" s="85"/>
      <c r="BK646" s="85"/>
      <c r="BL646" s="85"/>
      <c r="BM646" s="85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x14ac:dyDescent="0.2">
      <c r="A647" s="85"/>
      <c r="B647" s="85"/>
      <c r="C647" s="85"/>
      <c r="D647" s="85"/>
      <c r="E647" s="86"/>
      <c r="F647" s="85"/>
      <c r="G647" s="87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  <c r="BC647" s="85"/>
      <c r="BD647" s="85"/>
      <c r="BE647" s="85"/>
      <c r="BF647" s="88"/>
      <c r="BG647" s="85"/>
      <c r="BH647" s="85"/>
      <c r="BI647" s="85"/>
      <c r="BJ647" s="85"/>
      <c r="BK647" s="85"/>
      <c r="BL647" s="85"/>
      <c r="BM647" s="85"/>
      <c r="BN647" s="85"/>
      <c r="BO647" s="85"/>
      <c r="BP647" s="85"/>
      <c r="BQ647" s="85"/>
      <c r="BR647" s="85"/>
      <c r="BS647" s="85"/>
      <c r="BT647" s="85"/>
      <c r="BU647" s="85"/>
      <c r="BV647" s="85"/>
      <c r="BW647" s="85"/>
      <c r="BX647" s="85"/>
      <c r="BY647" s="85"/>
      <c r="BZ647" s="85"/>
      <c r="CA647" s="85"/>
      <c r="CB647" s="85"/>
      <c r="CC647" s="85"/>
      <c r="CD647" s="85"/>
      <c r="CE647" s="85"/>
      <c r="CF647" s="85"/>
      <c r="CG647" s="85"/>
      <c r="CH647" s="85"/>
      <c r="CI647" s="85"/>
      <c r="CJ647" s="85"/>
      <c r="CK647" s="85"/>
      <c r="CL647" s="85"/>
      <c r="CM647" s="85"/>
      <c r="CN647" s="85"/>
      <c r="CO647" s="85"/>
      <c r="CP647" s="85"/>
      <c r="CQ647" s="85"/>
      <c r="CR647" s="85"/>
      <c r="CS647" s="85"/>
      <c r="CT647" s="85"/>
      <c r="CU647" s="85"/>
      <c r="CV647" s="85"/>
      <c r="CW647" s="85"/>
      <c r="CX647" s="85"/>
      <c r="CY647" s="85"/>
      <c r="CZ647" s="85"/>
      <c r="DA647" s="85"/>
      <c r="DB647" s="85"/>
      <c r="DC647" s="85"/>
      <c r="DD647" s="85"/>
      <c r="DE647" s="85"/>
    </row>
    <row r="648" spans="1:109" x14ac:dyDescent="0.2">
      <c r="A648" s="85"/>
      <c r="B648" s="85"/>
      <c r="C648" s="85"/>
      <c r="D648" s="85"/>
      <c r="E648" s="86"/>
      <c r="F648" s="85"/>
      <c r="G648" s="87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  <c r="BD648" s="85"/>
      <c r="BE648" s="85"/>
      <c r="BF648" s="88"/>
      <c r="BG648" s="85"/>
      <c r="BH648" s="85"/>
      <c r="BI648" s="85"/>
      <c r="BJ648" s="85"/>
      <c r="BK648" s="85"/>
      <c r="BL648" s="85"/>
      <c r="BM648" s="85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x14ac:dyDescent="0.2">
      <c r="A649" s="85"/>
      <c r="B649" s="85"/>
      <c r="C649" s="85"/>
      <c r="D649" s="85"/>
      <c r="E649" s="86"/>
      <c r="F649" s="85"/>
      <c r="G649" s="87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  <c r="BB649" s="85"/>
      <c r="BC649" s="85"/>
      <c r="BD649" s="85"/>
      <c r="BE649" s="85"/>
      <c r="BF649" s="88"/>
      <c r="BG649" s="85"/>
      <c r="BH649" s="85"/>
      <c r="BI649" s="85"/>
      <c r="BJ649" s="85"/>
      <c r="BK649" s="85"/>
      <c r="BL649" s="85"/>
      <c r="BM649" s="85"/>
      <c r="BN649" s="85"/>
      <c r="BO649" s="85"/>
      <c r="BP649" s="85"/>
      <c r="BQ649" s="85"/>
      <c r="BR649" s="85"/>
      <c r="BS649" s="85"/>
      <c r="BT649" s="85"/>
      <c r="BU649" s="85"/>
      <c r="BV649" s="85"/>
      <c r="BW649" s="85"/>
      <c r="BX649" s="85"/>
      <c r="BY649" s="85"/>
      <c r="BZ649" s="85"/>
      <c r="CA649" s="85"/>
      <c r="CB649" s="85"/>
      <c r="CC649" s="85"/>
      <c r="CD649" s="85"/>
      <c r="CE649" s="85"/>
      <c r="CF649" s="85"/>
      <c r="CG649" s="85"/>
      <c r="CH649" s="85"/>
      <c r="CI649" s="85"/>
      <c r="CJ649" s="85"/>
      <c r="CK649" s="85"/>
      <c r="CL649" s="85"/>
      <c r="CM649" s="85"/>
      <c r="CN649" s="85"/>
      <c r="CO649" s="85"/>
      <c r="CP649" s="85"/>
      <c r="CQ649" s="85"/>
      <c r="CR649" s="85"/>
      <c r="CS649" s="85"/>
      <c r="CT649" s="85"/>
      <c r="CU649" s="85"/>
      <c r="CV649" s="85"/>
      <c r="CW649" s="85"/>
      <c r="CX649" s="85"/>
      <c r="CY649" s="85"/>
      <c r="CZ649" s="85"/>
      <c r="DA649" s="85"/>
      <c r="DB649" s="85"/>
      <c r="DC649" s="85"/>
      <c r="DD649" s="85"/>
      <c r="DE649" s="85"/>
    </row>
    <row r="650" spans="1:109" x14ac:dyDescent="0.2">
      <c r="A650" s="85"/>
      <c r="B650" s="85"/>
      <c r="C650" s="85"/>
      <c r="D650" s="85"/>
      <c r="E650" s="86"/>
      <c r="F650" s="85"/>
      <c r="G650" s="87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  <c r="BC650" s="85"/>
      <c r="BD650" s="85"/>
      <c r="BE650" s="85"/>
      <c r="BF650" s="88"/>
      <c r="BG650" s="85"/>
      <c r="BH650" s="85"/>
      <c r="BI650" s="85"/>
      <c r="BJ650" s="85"/>
      <c r="BK650" s="85"/>
      <c r="BL650" s="85"/>
      <c r="BM650" s="85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x14ac:dyDescent="0.2">
      <c r="A651" s="85"/>
      <c r="B651" s="85"/>
      <c r="C651" s="85"/>
      <c r="D651" s="85"/>
      <c r="E651" s="86"/>
      <c r="F651" s="85"/>
      <c r="G651" s="87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  <c r="BC651" s="85"/>
      <c r="BD651" s="85"/>
      <c r="BE651" s="85"/>
      <c r="BF651" s="88"/>
      <c r="BG651" s="85"/>
      <c r="BH651" s="85"/>
      <c r="BI651" s="85"/>
      <c r="BJ651" s="85"/>
      <c r="BK651" s="85"/>
      <c r="BL651" s="85"/>
      <c r="BM651" s="85"/>
      <c r="BN651" s="85"/>
      <c r="BO651" s="85"/>
      <c r="BP651" s="85"/>
      <c r="BQ651" s="85"/>
      <c r="BR651" s="85"/>
      <c r="BS651" s="85"/>
      <c r="BT651" s="85"/>
      <c r="BU651" s="85"/>
      <c r="BV651" s="85"/>
      <c r="BW651" s="85"/>
      <c r="BX651" s="85"/>
      <c r="BY651" s="85"/>
      <c r="BZ651" s="85"/>
      <c r="CA651" s="85"/>
      <c r="CB651" s="85"/>
      <c r="CC651" s="85"/>
      <c r="CD651" s="85"/>
      <c r="CE651" s="85"/>
      <c r="CF651" s="85"/>
      <c r="CG651" s="85"/>
      <c r="CH651" s="85"/>
      <c r="CI651" s="85"/>
      <c r="CJ651" s="85"/>
      <c r="CK651" s="85"/>
      <c r="CL651" s="85"/>
      <c r="CM651" s="85"/>
      <c r="CN651" s="85"/>
      <c r="CO651" s="85"/>
      <c r="CP651" s="85"/>
      <c r="CQ651" s="85"/>
      <c r="CR651" s="85"/>
      <c r="CS651" s="85"/>
      <c r="CT651" s="85"/>
      <c r="CU651" s="85"/>
      <c r="CV651" s="85"/>
      <c r="CW651" s="85"/>
      <c r="CX651" s="85"/>
      <c r="CY651" s="85"/>
      <c r="CZ651" s="85"/>
      <c r="DA651" s="85"/>
      <c r="DB651" s="85"/>
      <c r="DC651" s="85"/>
      <c r="DD651" s="85"/>
      <c r="DE651" s="85"/>
    </row>
    <row r="652" spans="1:109" x14ac:dyDescent="0.2">
      <c r="A652" s="85"/>
      <c r="B652" s="85"/>
      <c r="C652" s="85"/>
      <c r="D652" s="85"/>
      <c r="E652" s="86"/>
      <c r="F652" s="85"/>
      <c r="G652" s="87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  <c r="BB652" s="85"/>
      <c r="BC652" s="85"/>
      <c r="BD652" s="85"/>
      <c r="BE652" s="85"/>
      <c r="BF652" s="88"/>
      <c r="BG652" s="85"/>
      <c r="BH652" s="85"/>
      <c r="BI652" s="85"/>
      <c r="BJ652" s="85"/>
      <c r="BK652" s="85"/>
      <c r="BL652" s="85"/>
      <c r="BM652" s="85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x14ac:dyDescent="0.2">
      <c r="A653" s="85"/>
      <c r="B653" s="85"/>
      <c r="C653" s="85"/>
      <c r="D653" s="85"/>
      <c r="E653" s="86"/>
      <c r="F653" s="85"/>
      <c r="G653" s="87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  <c r="BB653" s="85"/>
      <c r="BC653" s="85"/>
      <c r="BD653" s="85"/>
      <c r="BE653" s="85"/>
      <c r="BF653" s="88"/>
      <c r="BG653" s="85"/>
      <c r="BH653" s="85"/>
      <c r="BI653" s="85"/>
      <c r="BJ653" s="85"/>
      <c r="BK653" s="85"/>
      <c r="BL653" s="85"/>
      <c r="BM653" s="85"/>
      <c r="BN653" s="85"/>
      <c r="BO653" s="85"/>
      <c r="BP653" s="85"/>
      <c r="BQ653" s="85"/>
      <c r="BR653" s="85"/>
      <c r="BS653" s="85"/>
      <c r="BT653" s="85"/>
      <c r="BU653" s="85"/>
      <c r="BV653" s="85"/>
      <c r="BW653" s="85"/>
      <c r="BX653" s="85"/>
      <c r="BY653" s="85"/>
      <c r="BZ653" s="85"/>
      <c r="CA653" s="85"/>
      <c r="CB653" s="85"/>
      <c r="CC653" s="85"/>
      <c r="CD653" s="85"/>
      <c r="CE653" s="85"/>
      <c r="CF653" s="85"/>
      <c r="CG653" s="85"/>
      <c r="CH653" s="85"/>
      <c r="CI653" s="85"/>
      <c r="CJ653" s="85"/>
      <c r="CK653" s="85"/>
      <c r="CL653" s="85"/>
      <c r="CM653" s="85"/>
      <c r="CN653" s="85"/>
      <c r="CO653" s="85"/>
      <c r="CP653" s="85"/>
      <c r="CQ653" s="85"/>
      <c r="CR653" s="85"/>
      <c r="CS653" s="85"/>
      <c r="CT653" s="85"/>
      <c r="CU653" s="85"/>
      <c r="CV653" s="85"/>
      <c r="CW653" s="85"/>
      <c r="CX653" s="85"/>
      <c r="CY653" s="85"/>
      <c r="CZ653" s="85"/>
      <c r="DA653" s="85"/>
      <c r="DB653" s="85"/>
      <c r="DC653" s="85"/>
      <c r="DD653" s="85"/>
      <c r="DE653" s="85"/>
    </row>
    <row r="654" spans="1:109" x14ac:dyDescent="0.2">
      <c r="A654" s="85"/>
      <c r="B654" s="85"/>
      <c r="C654" s="85"/>
      <c r="D654" s="85"/>
      <c r="E654" s="86"/>
      <c r="F654" s="85"/>
      <c r="G654" s="87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8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x14ac:dyDescent="0.2">
      <c r="A655" s="85"/>
      <c r="B655" s="85"/>
      <c r="C655" s="85"/>
      <c r="D655" s="85"/>
      <c r="E655" s="86"/>
      <c r="F655" s="85"/>
      <c r="G655" s="87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  <c r="BB655" s="85"/>
      <c r="BC655" s="85"/>
      <c r="BD655" s="85"/>
      <c r="BE655" s="85"/>
      <c r="BF655" s="88"/>
      <c r="BG655" s="85"/>
      <c r="BH655" s="85"/>
      <c r="BI655" s="85"/>
      <c r="BJ655" s="85"/>
      <c r="BK655" s="85"/>
      <c r="BL655" s="85"/>
      <c r="BM655" s="85"/>
      <c r="BN655" s="85"/>
      <c r="BO655" s="85"/>
      <c r="BP655" s="85"/>
      <c r="BQ655" s="85"/>
      <c r="BR655" s="85"/>
      <c r="BS655" s="85"/>
      <c r="BT655" s="85"/>
      <c r="BU655" s="85"/>
      <c r="BV655" s="85"/>
      <c r="BW655" s="85"/>
      <c r="BX655" s="85"/>
      <c r="BY655" s="85"/>
      <c r="BZ655" s="85"/>
      <c r="CA655" s="85"/>
      <c r="CB655" s="85"/>
      <c r="CC655" s="85"/>
      <c r="CD655" s="85"/>
      <c r="CE655" s="85"/>
      <c r="CF655" s="85"/>
      <c r="CG655" s="85"/>
      <c r="CH655" s="85"/>
      <c r="CI655" s="85"/>
      <c r="CJ655" s="85"/>
      <c r="CK655" s="85"/>
      <c r="CL655" s="85"/>
      <c r="CM655" s="85"/>
      <c r="CN655" s="85"/>
      <c r="CO655" s="85"/>
      <c r="CP655" s="85"/>
      <c r="CQ655" s="85"/>
      <c r="CR655" s="85"/>
      <c r="CS655" s="85"/>
      <c r="CT655" s="85"/>
      <c r="CU655" s="85"/>
      <c r="CV655" s="85"/>
      <c r="CW655" s="85"/>
      <c r="CX655" s="85"/>
      <c r="CY655" s="85"/>
      <c r="CZ655" s="85"/>
      <c r="DA655" s="85"/>
      <c r="DB655" s="85"/>
      <c r="DC655" s="85"/>
      <c r="DD655" s="85"/>
      <c r="DE655" s="85"/>
    </row>
    <row r="656" spans="1:109" x14ac:dyDescent="0.2">
      <c r="A656" s="85"/>
      <c r="B656" s="85"/>
      <c r="C656" s="85"/>
      <c r="D656" s="85"/>
      <c r="E656" s="86"/>
      <c r="F656" s="85"/>
      <c r="G656" s="87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  <c r="BB656" s="85"/>
      <c r="BC656" s="85"/>
      <c r="BD656" s="85"/>
      <c r="BE656" s="85"/>
      <c r="BF656" s="88"/>
      <c r="BG656" s="85"/>
      <c r="BH656" s="85"/>
      <c r="BI656" s="85"/>
      <c r="BJ656" s="85"/>
      <c r="BK656" s="85"/>
      <c r="BL656" s="85"/>
      <c r="BM656" s="85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x14ac:dyDescent="0.2">
      <c r="A657" s="85"/>
      <c r="B657" s="85"/>
      <c r="C657" s="85"/>
      <c r="D657" s="85"/>
      <c r="E657" s="86"/>
      <c r="F657" s="85"/>
      <c r="G657" s="87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  <c r="BB657" s="85"/>
      <c r="BC657" s="85"/>
      <c r="BD657" s="85"/>
      <c r="BE657" s="85"/>
      <c r="BF657" s="88"/>
      <c r="BG657" s="85"/>
      <c r="BH657" s="85"/>
      <c r="BI657" s="85"/>
      <c r="BJ657" s="85"/>
      <c r="BK657" s="85"/>
      <c r="BL657" s="85"/>
      <c r="BM657" s="85"/>
      <c r="BN657" s="85"/>
      <c r="BO657" s="85"/>
      <c r="BP657" s="85"/>
      <c r="BQ657" s="85"/>
      <c r="BR657" s="85"/>
      <c r="BS657" s="85"/>
      <c r="BT657" s="85"/>
      <c r="BU657" s="85"/>
      <c r="BV657" s="85"/>
      <c r="BW657" s="85"/>
      <c r="BX657" s="85"/>
      <c r="BY657" s="85"/>
      <c r="BZ657" s="85"/>
      <c r="CA657" s="85"/>
      <c r="CB657" s="85"/>
      <c r="CC657" s="85"/>
      <c r="CD657" s="85"/>
      <c r="CE657" s="85"/>
      <c r="CF657" s="85"/>
      <c r="CG657" s="85"/>
      <c r="CH657" s="85"/>
      <c r="CI657" s="85"/>
      <c r="CJ657" s="85"/>
      <c r="CK657" s="85"/>
      <c r="CL657" s="85"/>
      <c r="CM657" s="85"/>
      <c r="CN657" s="85"/>
      <c r="CO657" s="85"/>
      <c r="CP657" s="85"/>
      <c r="CQ657" s="85"/>
      <c r="CR657" s="85"/>
      <c r="CS657" s="85"/>
      <c r="CT657" s="85"/>
      <c r="CU657" s="85"/>
      <c r="CV657" s="85"/>
      <c r="CW657" s="85"/>
      <c r="CX657" s="85"/>
      <c r="CY657" s="85"/>
      <c r="CZ657" s="85"/>
      <c r="DA657" s="85"/>
      <c r="DB657" s="85"/>
      <c r="DC657" s="85"/>
      <c r="DD657" s="85"/>
      <c r="DE657" s="85"/>
    </row>
    <row r="658" spans="1:109" x14ac:dyDescent="0.2">
      <c r="A658" s="85"/>
      <c r="B658" s="85"/>
      <c r="C658" s="85"/>
      <c r="D658" s="85"/>
      <c r="E658" s="86"/>
      <c r="F658" s="85"/>
      <c r="G658" s="87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  <c r="BB658" s="85"/>
      <c r="BC658" s="85"/>
      <c r="BD658" s="85"/>
      <c r="BE658" s="85"/>
      <c r="BF658" s="88"/>
      <c r="BG658" s="85"/>
      <c r="BH658" s="85"/>
      <c r="BI658" s="85"/>
      <c r="BJ658" s="85"/>
      <c r="BK658" s="85"/>
      <c r="BL658" s="85"/>
      <c r="BM658" s="85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x14ac:dyDescent="0.2">
      <c r="A659" s="85"/>
      <c r="B659" s="85"/>
      <c r="C659" s="85"/>
      <c r="D659" s="85"/>
      <c r="E659" s="86"/>
      <c r="F659" s="85"/>
      <c r="G659" s="87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  <c r="BB659" s="85"/>
      <c r="BC659" s="85"/>
      <c r="BD659" s="85"/>
      <c r="BE659" s="85"/>
      <c r="BF659" s="88"/>
      <c r="BG659" s="85"/>
      <c r="BH659" s="85"/>
      <c r="BI659" s="85"/>
      <c r="BJ659" s="85"/>
      <c r="BK659" s="85"/>
      <c r="BL659" s="85"/>
      <c r="BM659" s="85"/>
      <c r="BN659" s="85"/>
      <c r="BO659" s="85"/>
      <c r="BP659" s="85"/>
      <c r="BQ659" s="85"/>
      <c r="BR659" s="85"/>
      <c r="BS659" s="85"/>
      <c r="BT659" s="85"/>
      <c r="BU659" s="85"/>
      <c r="BV659" s="85"/>
      <c r="BW659" s="85"/>
      <c r="BX659" s="85"/>
      <c r="BY659" s="85"/>
      <c r="BZ659" s="85"/>
      <c r="CA659" s="85"/>
      <c r="CB659" s="85"/>
      <c r="CC659" s="85"/>
      <c r="CD659" s="85"/>
      <c r="CE659" s="85"/>
      <c r="CF659" s="85"/>
      <c r="CG659" s="85"/>
      <c r="CH659" s="85"/>
      <c r="CI659" s="85"/>
      <c r="CJ659" s="85"/>
      <c r="CK659" s="85"/>
      <c r="CL659" s="85"/>
      <c r="CM659" s="85"/>
      <c r="CN659" s="85"/>
      <c r="CO659" s="85"/>
      <c r="CP659" s="85"/>
      <c r="CQ659" s="85"/>
      <c r="CR659" s="85"/>
      <c r="CS659" s="85"/>
      <c r="CT659" s="85"/>
      <c r="CU659" s="85"/>
      <c r="CV659" s="85"/>
      <c r="CW659" s="85"/>
      <c r="CX659" s="85"/>
      <c r="CY659" s="85"/>
      <c r="CZ659" s="85"/>
      <c r="DA659" s="85"/>
      <c r="DB659" s="85"/>
      <c r="DC659" s="85"/>
      <c r="DD659" s="85"/>
      <c r="DE659" s="85"/>
    </row>
    <row r="660" spans="1:109" x14ac:dyDescent="0.2">
      <c r="A660" s="85"/>
      <c r="B660" s="85"/>
      <c r="C660" s="85"/>
      <c r="D660" s="85"/>
      <c r="E660" s="86"/>
      <c r="F660" s="85"/>
      <c r="G660" s="87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  <c r="BB660" s="85"/>
      <c r="BC660" s="85"/>
      <c r="BD660" s="85"/>
      <c r="BE660" s="85"/>
      <c r="BF660" s="88"/>
      <c r="BG660" s="85"/>
      <c r="BH660" s="85"/>
      <c r="BI660" s="85"/>
      <c r="BJ660" s="85"/>
      <c r="BK660" s="85"/>
      <c r="BL660" s="85"/>
      <c r="BM660" s="85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  <c r="CM660" s="85"/>
      <c r="CN660" s="85"/>
      <c r="CO660" s="85"/>
      <c r="CP660" s="85"/>
      <c r="CQ660" s="85"/>
      <c r="CR660" s="85"/>
      <c r="CS660" s="85"/>
      <c r="CT660" s="85"/>
      <c r="CU660" s="85"/>
      <c r="CV660" s="85"/>
      <c r="CW660" s="85"/>
      <c r="CX660" s="85"/>
      <c r="CY660" s="85"/>
      <c r="CZ660" s="85"/>
      <c r="DA660" s="85"/>
      <c r="DB660" s="85"/>
      <c r="DC660" s="85"/>
      <c r="DD660" s="85"/>
      <c r="DE660" s="85"/>
    </row>
    <row r="661" spans="1:109" x14ac:dyDescent="0.2">
      <c r="A661" s="85"/>
      <c r="B661" s="85"/>
      <c r="C661" s="85"/>
      <c r="D661" s="85"/>
      <c r="E661" s="86"/>
      <c r="F661" s="85"/>
      <c r="G661" s="87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  <c r="BB661" s="85"/>
      <c r="BC661" s="85"/>
      <c r="BD661" s="85"/>
      <c r="BE661" s="85"/>
      <c r="BF661" s="88"/>
      <c r="BG661" s="85"/>
      <c r="BH661" s="85"/>
      <c r="BI661" s="85"/>
      <c r="BJ661" s="85"/>
      <c r="BK661" s="85"/>
      <c r="BL661" s="85"/>
      <c r="BM661" s="85"/>
      <c r="BN661" s="85"/>
      <c r="BO661" s="85"/>
      <c r="BP661" s="85"/>
      <c r="BQ661" s="85"/>
      <c r="BR661" s="85"/>
      <c r="BS661" s="85"/>
      <c r="BT661" s="85"/>
      <c r="BU661" s="85"/>
      <c r="BV661" s="85"/>
      <c r="BW661" s="85"/>
      <c r="BX661" s="85"/>
      <c r="BY661" s="85"/>
      <c r="BZ661" s="85"/>
      <c r="CA661" s="85"/>
      <c r="CB661" s="85"/>
      <c r="CC661" s="85"/>
      <c r="CD661" s="85"/>
      <c r="CE661" s="85"/>
      <c r="CF661" s="85"/>
      <c r="CG661" s="85"/>
      <c r="CH661" s="85"/>
      <c r="CI661" s="85"/>
      <c r="CJ661" s="85"/>
      <c r="CK661" s="85"/>
      <c r="CL661" s="85"/>
      <c r="CM661" s="85"/>
      <c r="CN661" s="85"/>
      <c r="CO661" s="85"/>
      <c r="CP661" s="85"/>
      <c r="CQ661" s="85"/>
      <c r="CR661" s="85"/>
      <c r="CS661" s="85"/>
      <c r="CT661" s="85"/>
      <c r="CU661" s="85"/>
      <c r="CV661" s="85"/>
      <c r="CW661" s="85"/>
      <c r="CX661" s="85"/>
      <c r="CY661" s="85"/>
      <c r="CZ661" s="85"/>
      <c r="DA661" s="85"/>
      <c r="DB661" s="85"/>
      <c r="DC661" s="85"/>
      <c r="DD661" s="85"/>
      <c r="DE661" s="85"/>
    </row>
    <row r="662" spans="1:109" x14ac:dyDescent="0.2">
      <c r="A662" s="85"/>
      <c r="B662" s="85"/>
      <c r="C662" s="85"/>
      <c r="D662" s="85"/>
      <c r="E662" s="86"/>
      <c r="F662" s="85"/>
      <c r="G662" s="87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  <c r="BD662" s="85"/>
      <c r="BE662" s="85"/>
      <c r="BF662" s="88"/>
      <c r="BG662" s="85"/>
      <c r="BH662" s="85"/>
      <c r="BI662" s="85"/>
      <c r="BJ662" s="85"/>
      <c r="BK662" s="85"/>
      <c r="BL662" s="85"/>
      <c r="BM662" s="85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x14ac:dyDescent="0.2">
      <c r="A663" s="85"/>
      <c r="B663" s="85"/>
      <c r="C663" s="85"/>
      <c r="D663" s="85"/>
      <c r="E663" s="86"/>
      <c r="F663" s="85"/>
      <c r="G663" s="87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  <c r="BB663" s="85"/>
      <c r="BC663" s="85"/>
      <c r="BD663" s="85"/>
      <c r="BE663" s="85"/>
      <c r="BF663" s="88"/>
      <c r="BG663" s="85"/>
      <c r="BH663" s="85"/>
      <c r="BI663" s="85"/>
      <c r="BJ663" s="85"/>
      <c r="BK663" s="85"/>
      <c r="BL663" s="85"/>
      <c r="BM663" s="85"/>
      <c r="BN663" s="85"/>
      <c r="BO663" s="85"/>
      <c r="BP663" s="85"/>
      <c r="BQ663" s="85"/>
      <c r="BR663" s="85"/>
      <c r="BS663" s="85"/>
      <c r="BT663" s="85"/>
      <c r="BU663" s="85"/>
      <c r="BV663" s="85"/>
      <c r="BW663" s="85"/>
      <c r="BX663" s="85"/>
      <c r="BY663" s="85"/>
      <c r="BZ663" s="85"/>
      <c r="CA663" s="85"/>
      <c r="CB663" s="85"/>
      <c r="CC663" s="85"/>
      <c r="CD663" s="85"/>
      <c r="CE663" s="85"/>
      <c r="CF663" s="85"/>
      <c r="CG663" s="85"/>
      <c r="CH663" s="85"/>
      <c r="CI663" s="85"/>
      <c r="CJ663" s="85"/>
      <c r="CK663" s="85"/>
      <c r="CL663" s="85"/>
      <c r="CM663" s="85"/>
      <c r="CN663" s="85"/>
      <c r="CO663" s="85"/>
      <c r="CP663" s="85"/>
      <c r="CQ663" s="85"/>
      <c r="CR663" s="85"/>
      <c r="CS663" s="85"/>
      <c r="CT663" s="85"/>
      <c r="CU663" s="85"/>
      <c r="CV663" s="85"/>
      <c r="CW663" s="85"/>
      <c r="CX663" s="85"/>
      <c r="CY663" s="85"/>
      <c r="CZ663" s="85"/>
      <c r="DA663" s="85"/>
      <c r="DB663" s="85"/>
      <c r="DC663" s="85"/>
      <c r="DD663" s="85"/>
      <c r="DE663" s="85"/>
    </row>
    <row r="664" spans="1:109" x14ac:dyDescent="0.2">
      <c r="A664" s="85"/>
      <c r="B664" s="85"/>
      <c r="C664" s="85"/>
      <c r="D664" s="85"/>
      <c r="E664" s="86"/>
      <c r="F664" s="85"/>
      <c r="G664" s="87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  <c r="BB664" s="85"/>
      <c r="BC664" s="85"/>
      <c r="BD664" s="85"/>
      <c r="BE664" s="85"/>
      <c r="BF664" s="88"/>
      <c r="BG664" s="85"/>
      <c r="BH664" s="85"/>
      <c r="BI664" s="85"/>
      <c r="BJ664" s="85"/>
      <c r="BK664" s="85"/>
      <c r="BL664" s="85"/>
      <c r="BM664" s="85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x14ac:dyDescent="0.2">
      <c r="A665" s="85"/>
      <c r="B665" s="85"/>
      <c r="C665" s="85"/>
      <c r="D665" s="85"/>
      <c r="E665" s="86"/>
      <c r="F665" s="85"/>
      <c r="G665" s="87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  <c r="BB665" s="85"/>
      <c r="BC665" s="85"/>
      <c r="BD665" s="85"/>
      <c r="BE665" s="85"/>
      <c r="BF665" s="88"/>
      <c r="BG665" s="85"/>
      <c r="BH665" s="85"/>
      <c r="BI665" s="85"/>
      <c r="BJ665" s="85"/>
      <c r="BK665" s="85"/>
      <c r="BL665" s="85"/>
      <c r="BM665" s="85"/>
      <c r="BN665" s="85"/>
      <c r="BO665" s="85"/>
      <c r="BP665" s="85"/>
      <c r="BQ665" s="85"/>
      <c r="BR665" s="85"/>
      <c r="BS665" s="85"/>
      <c r="BT665" s="85"/>
      <c r="BU665" s="85"/>
      <c r="BV665" s="85"/>
      <c r="BW665" s="85"/>
      <c r="BX665" s="85"/>
      <c r="BY665" s="85"/>
      <c r="BZ665" s="85"/>
      <c r="CA665" s="85"/>
      <c r="CB665" s="85"/>
      <c r="CC665" s="85"/>
      <c r="CD665" s="85"/>
      <c r="CE665" s="85"/>
      <c r="CF665" s="85"/>
      <c r="CG665" s="85"/>
      <c r="CH665" s="85"/>
      <c r="CI665" s="85"/>
      <c r="CJ665" s="85"/>
      <c r="CK665" s="85"/>
      <c r="CL665" s="85"/>
      <c r="CM665" s="85"/>
      <c r="CN665" s="85"/>
      <c r="CO665" s="85"/>
      <c r="CP665" s="85"/>
      <c r="CQ665" s="85"/>
      <c r="CR665" s="85"/>
      <c r="CS665" s="85"/>
      <c r="CT665" s="85"/>
      <c r="CU665" s="85"/>
      <c r="CV665" s="85"/>
      <c r="CW665" s="85"/>
      <c r="CX665" s="85"/>
      <c r="CY665" s="85"/>
      <c r="CZ665" s="85"/>
      <c r="DA665" s="85"/>
      <c r="DB665" s="85"/>
      <c r="DC665" s="85"/>
      <c r="DD665" s="85"/>
      <c r="DE665" s="85"/>
    </row>
    <row r="666" spans="1:109" x14ac:dyDescent="0.2">
      <c r="A666" s="85"/>
      <c r="B666" s="85"/>
      <c r="C666" s="85"/>
      <c r="D666" s="85"/>
      <c r="E666" s="86"/>
      <c r="F666" s="85"/>
      <c r="G666" s="87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8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x14ac:dyDescent="0.2">
      <c r="A667" s="85"/>
      <c r="B667" s="85"/>
      <c r="C667" s="85"/>
      <c r="D667" s="85"/>
      <c r="E667" s="86"/>
      <c r="F667" s="85"/>
      <c r="G667" s="87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  <c r="BB667" s="85"/>
      <c r="BC667" s="85"/>
      <c r="BD667" s="85"/>
      <c r="BE667" s="85"/>
      <c r="BF667" s="88"/>
      <c r="BG667" s="85"/>
      <c r="BH667" s="85"/>
      <c r="BI667" s="85"/>
      <c r="BJ667" s="85"/>
      <c r="BK667" s="85"/>
      <c r="BL667" s="85"/>
      <c r="BM667" s="85"/>
      <c r="BN667" s="85"/>
      <c r="BO667" s="85"/>
      <c r="BP667" s="85"/>
      <c r="BQ667" s="85"/>
      <c r="BR667" s="85"/>
      <c r="BS667" s="85"/>
      <c r="BT667" s="85"/>
      <c r="BU667" s="85"/>
      <c r="BV667" s="85"/>
      <c r="BW667" s="85"/>
      <c r="BX667" s="85"/>
      <c r="BY667" s="85"/>
      <c r="BZ667" s="85"/>
      <c r="CA667" s="85"/>
      <c r="CB667" s="85"/>
      <c r="CC667" s="85"/>
      <c r="CD667" s="85"/>
      <c r="CE667" s="85"/>
      <c r="CF667" s="85"/>
      <c r="CG667" s="85"/>
      <c r="CH667" s="85"/>
      <c r="CI667" s="85"/>
      <c r="CJ667" s="85"/>
      <c r="CK667" s="85"/>
      <c r="CL667" s="85"/>
      <c r="CM667" s="85"/>
      <c r="CN667" s="85"/>
      <c r="CO667" s="85"/>
      <c r="CP667" s="85"/>
      <c r="CQ667" s="85"/>
      <c r="CR667" s="85"/>
      <c r="CS667" s="85"/>
      <c r="CT667" s="85"/>
      <c r="CU667" s="85"/>
      <c r="CV667" s="85"/>
      <c r="CW667" s="85"/>
      <c r="CX667" s="85"/>
      <c r="CY667" s="85"/>
      <c r="CZ667" s="85"/>
      <c r="DA667" s="85"/>
      <c r="DB667" s="85"/>
      <c r="DC667" s="85"/>
      <c r="DD667" s="85"/>
      <c r="DE667" s="85"/>
    </row>
    <row r="668" spans="1:109" x14ac:dyDescent="0.2">
      <c r="A668" s="85"/>
      <c r="B668" s="85"/>
      <c r="C668" s="85"/>
      <c r="D668" s="85"/>
      <c r="E668" s="86"/>
      <c r="F668" s="85"/>
      <c r="G668" s="87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8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  <c r="CM668" s="85"/>
      <c r="CN668" s="85"/>
      <c r="CO668" s="85"/>
      <c r="CP668" s="85"/>
      <c r="CQ668" s="85"/>
      <c r="CR668" s="85"/>
      <c r="CS668" s="85"/>
      <c r="CT668" s="85"/>
      <c r="CU668" s="85"/>
      <c r="CV668" s="85"/>
      <c r="CW668" s="85"/>
      <c r="CX668" s="85"/>
      <c r="CY668" s="85"/>
      <c r="CZ668" s="85"/>
      <c r="DA668" s="85"/>
      <c r="DB668" s="85"/>
      <c r="DC668" s="85"/>
      <c r="DD668" s="85"/>
      <c r="DE668" s="85"/>
    </row>
    <row r="669" spans="1:109" x14ac:dyDescent="0.2">
      <c r="A669" s="85"/>
      <c r="B669" s="85"/>
      <c r="C669" s="85"/>
      <c r="D669" s="85"/>
      <c r="E669" s="86"/>
      <c r="F669" s="85"/>
      <c r="G669" s="87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  <c r="BB669" s="85"/>
      <c r="BC669" s="85"/>
      <c r="BD669" s="85"/>
      <c r="BE669" s="85"/>
      <c r="BF669" s="88"/>
      <c r="BG669" s="85"/>
      <c r="BH669" s="85"/>
      <c r="BI669" s="85"/>
      <c r="BJ669" s="85"/>
      <c r="BK669" s="85"/>
      <c r="BL669" s="85"/>
      <c r="BM669" s="85"/>
      <c r="BN669" s="85"/>
      <c r="BO669" s="85"/>
      <c r="BP669" s="85"/>
      <c r="BQ669" s="85"/>
      <c r="BR669" s="85"/>
      <c r="BS669" s="85"/>
      <c r="BT669" s="85"/>
      <c r="BU669" s="85"/>
      <c r="BV669" s="85"/>
      <c r="BW669" s="85"/>
      <c r="BX669" s="85"/>
      <c r="BY669" s="85"/>
      <c r="BZ669" s="85"/>
      <c r="CA669" s="85"/>
      <c r="CB669" s="85"/>
      <c r="CC669" s="85"/>
      <c r="CD669" s="85"/>
      <c r="CE669" s="85"/>
      <c r="CF669" s="85"/>
      <c r="CG669" s="85"/>
      <c r="CH669" s="85"/>
      <c r="CI669" s="85"/>
      <c r="CJ669" s="85"/>
      <c r="CK669" s="85"/>
      <c r="CL669" s="85"/>
      <c r="CM669" s="85"/>
      <c r="CN669" s="85"/>
      <c r="CO669" s="85"/>
      <c r="CP669" s="85"/>
      <c r="CQ669" s="85"/>
      <c r="CR669" s="85"/>
      <c r="CS669" s="85"/>
      <c r="CT669" s="85"/>
      <c r="CU669" s="85"/>
      <c r="CV669" s="85"/>
      <c r="CW669" s="85"/>
      <c r="CX669" s="85"/>
      <c r="CY669" s="85"/>
      <c r="CZ669" s="85"/>
      <c r="DA669" s="85"/>
      <c r="DB669" s="85"/>
      <c r="DC669" s="85"/>
      <c r="DD669" s="85"/>
      <c r="DE669" s="85"/>
    </row>
    <row r="670" spans="1:109" x14ac:dyDescent="0.2">
      <c r="A670" s="85"/>
      <c r="B670" s="85"/>
      <c r="C670" s="85"/>
      <c r="D670" s="85"/>
      <c r="E670" s="86"/>
      <c r="F670" s="85"/>
      <c r="G670" s="87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  <c r="BB670" s="85"/>
      <c r="BC670" s="85"/>
      <c r="BD670" s="85"/>
      <c r="BE670" s="85"/>
      <c r="BF670" s="88"/>
      <c r="BG670" s="85"/>
      <c r="BH670" s="85"/>
      <c r="BI670" s="85"/>
      <c r="BJ670" s="85"/>
      <c r="BK670" s="85"/>
      <c r="BL670" s="85"/>
      <c r="BM670" s="85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  <c r="CM670" s="85"/>
      <c r="CN670" s="85"/>
      <c r="CO670" s="85"/>
      <c r="CP670" s="85"/>
      <c r="CQ670" s="85"/>
      <c r="CR670" s="85"/>
      <c r="CS670" s="85"/>
      <c r="CT670" s="85"/>
      <c r="CU670" s="85"/>
      <c r="CV670" s="85"/>
      <c r="CW670" s="85"/>
      <c r="CX670" s="85"/>
      <c r="CY670" s="85"/>
      <c r="CZ670" s="85"/>
      <c r="DA670" s="85"/>
      <c r="DB670" s="85"/>
      <c r="DC670" s="85"/>
      <c r="DD670" s="85"/>
      <c r="DE670" s="85"/>
    </row>
    <row r="671" spans="1:109" x14ac:dyDescent="0.2">
      <c r="A671" s="85"/>
      <c r="B671" s="85"/>
      <c r="C671" s="85"/>
      <c r="D671" s="85"/>
      <c r="E671" s="86"/>
      <c r="F671" s="85"/>
      <c r="G671" s="87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  <c r="BB671" s="85"/>
      <c r="BC671" s="85"/>
      <c r="BD671" s="85"/>
      <c r="BE671" s="85"/>
      <c r="BF671" s="88"/>
      <c r="BG671" s="85"/>
      <c r="BH671" s="85"/>
      <c r="BI671" s="85"/>
      <c r="BJ671" s="85"/>
      <c r="BK671" s="85"/>
      <c r="BL671" s="85"/>
      <c r="BM671" s="85"/>
      <c r="BN671" s="85"/>
      <c r="BO671" s="85"/>
      <c r="BP671" s="85"/>
      <c r="BQ671" s="85"/>
      <c r="BR671" s="85"/>
      <c r="BS671" s="85"/>
      <c r="BT671" s="85"/>
      <c r="BU671" s="85"/>
      <c r="BV671" s="85"/>
      <c r="BW671" s="85"/>
      <c r="BX671" s="85"/>
      <c r="BY671" s="85"/>
      <c r="BZ671" s="85"/>
      <c r="CA671" s="85"/>
      <c r="CB671" s="85"/>
      <c r="CC671" s="85"/>
      <c r="CD671" s="85"/>
      <c r="CE671" s="85"/>
      <c r="CF671" s="85"/>
      <c r="CG671" s="85"/>
      <c r="CH671" s="85"/>
      <c r="CI671" s="85"/>
      <c r="CJ671" s="85"/>
      <c r="CK671" s="85"/>
      <c r="CL671" s="85"/>
      <c r="CM671" s="85"/>
      <c r="CN671" s="85"/>
      <c r="CO671" s="85"/>
      <c r="CP671" s="85"/>
      <c r="CQ671" s="85"/>
      <c r="CR671" s="85"/>
      <c r="CS671" s="85"/>
      <c r="CT671" s="85"/>
      <c r="CU671" s="85"/>
      <c r="CV671" s="85"/>
      <c r="CW671" s="85"/>
      <c r="CX671" s="85"/>
      <c r="CY671" s="85"/>
      <c r="CZ671" s="85"/>
      <c r="DA671" s="85"/>
      <c r="DB671" s="85"/>
      <c r="DC671" s="85"/>
      <c r="DD671" s="85"/>
      <c r="DE671" s="85"/>
    </row>
    <row r="672" spans="1:109" x14ac:dyDescent="0.2">
      <c r="A672" s="85"/>
      <c r="B672" s="85"/>
      <c r="C672" s="85"/>
      <c r="D672" s="85"/>
      <c r="E672" s="86"/>
      <c r="F672" s="85"/>
      <c r="G672" s="87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  <c r="BC672" s="85"/>
      <c r="BD672" s="85"/>
      <c r="BE672" s="85"/>
      <c r="BF672" s="88"/>
      <c r="BG672" s="85"/>
      <c r="BH672" s="85"/>
      <c r="BI672" s="85"/>
      <c r="BJ672" s="85"/>
      <c r="BK672" s="85"/>
      <c r="BL672" s="85"/>
      <c r="BM672" s="85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  <c r="CM672" s="85"/>
      <c r="CN672" s="85"/>
      <c r="CO672" s="85"/>
      <c r="CP672" s="85"/>
      <c r="CQ672" s="85"/>
      <c r="CR672" s="85"/>
      <c r="CS672" s="85"/>
      <c r="CT672" s="85"/>
      <c r="CU672" s="85"/>
      <c r="CV672" s="85"/>
      <c r="CW672" s="85"/>
      <c r="CX672" s="85"/>
      <c r="CY672" s="85"/>
      <c r="CZ672" s="85"/>
      <c r="DA672" s="85"/>
      <c r="DB672" s="85"/>
      <c r="DC672" s="85"/>
      <c r="DD672" s="85"/>
      <c r="DE672" s="85"/>
    </row>
    <row r="673" spans="1:109" x14ac:dyDescent="0.2">
      <c r="A673" s="85"/>
      <c r="B673" s="85"/>
      <c r="C673" s="85"/>
      <c r="D673" s="85"/>
      <c r="E673" s="86"/>
      <c r="F673" s="85"/>
      <c r="G673" s="87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  <c r="BC673" s="85"/>
      <c r="BD673" s="85"/>
      <c r="BE673" s="85"/>
      <c r="BF673" s="88"/>
      <c r="BG673" s="85"/>
      <c r="BH673" s="85"/>
      <c r="BI673" s="85"/>
      <c r="BJ673" s="85"/>
      <c r="BK673" s="85"/>
      <c r="BL673" s="85"/>
      <c r="BM673" s="85"/>
      <c r="BN673" s="85"/>
      <c r="BO673" s="85"/>
      <c r="BP673" s="85"/>
      <c r="BQ673" s="85"/>
      <c r="BR673" s="85"/>
      <c r="BS673" s="85"/>
      <c r="BT673" s="85"/>
      <c r="BU673" s="85"/>
      <c r="BV673" s="85"/>
      <c r="BW673" s="85"/>
      <c r="BX673" s="85"/>
      <c r="BY673" s="85"/>
      <c r="BZ673" s="85"/>
      <c r="CA673" s="85"/>
      <c r="CB673" s="85"/>
      <c r="CC673" s="85"/>
      <c r="CD673" s="85"/>
      <c r="CE673" s="85"/>
      <c r="CF673" s="85"/>
      <c r="CG673" s="85"/>
      <c r="CH673" s="85"/>
      <c r="CI673" s="85"/>
      <c r="CJ673" s="85"/>
      <c r="CK673" s="85"/>
      <c r="CL673" s="85"/>
      <c r="CM673" s="85"/>
      <c r="CN673" s="85"/>
      <c r="CO673" s="85"/>
      <c r="CP673" s="85"/>
      <c r="CQ673" s="85"/>
      <c r="CR673" s="85"/>
      <c r="CS673" s="85"/>
      <c r="CT673" s="85"/>
      <c r="CU673" s="85"/>
      <c r="CV673" s="85"/>
      <c r="CW673" s="85"/>
      <c r="CX673" s="85"/>
      <c r="CY673" s="85"/>
      <c r="CZ673" s="85"/>
      <c r="DA673" s="85"/>
      <c r="DB673" s="85"/>
      <c r="DC673" s="85"/>
      <c r="DD673" s="85"/>
      <c r="DE673" s="85"/>
    </row>
    <row r="674" spans="1:109" x14ac:dyDescent="0.2">
      <c r="A674" s="85"/>
      <c r="B674" s="85"/>
      <c r="C674" s="85"/>
      <c r="D674" s="85"/>
      <c r="E674" s="86"/>
      <c r="F674" s="85"/>
      <c r="G674" s="87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  <c r="BC674" s="85"/>
      <c r="BD674" s="85"/>
      <c r="BE674" s="85"/>
      <c r="BF674" s="88"/>
      <c r="BG674" s="85"/>
      <c r="BH674" s="85"/>
      <c r="BI674" s="85"/>
      <c r="BJ674" s="85"/>
      <c r="BK674" s="85"/>
      <c r="BL674" s="85"/>
      <c r="BM674" s="85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  <c r="CM674" s="85"/>
      <c r="CN674" s="85"/>
      <c r="CO674" s="85"/>
      <c r="CP674" s="85"/>
      <c r="CQ674" s="85"/>
      <c r="CR674" s="85"/>
      <c r="CS674" s="85"/>
      <c r="CT674" s="85"/>
      <c r="CU674" s="85"/>
      <c r="CV674" s="85"/>
      <c r="CW674" s="85"/>
      <c r="CX674" s="85"/>
      <c r="CY674" s="85"/>
      <c r="CZ674" s="85"/>
      <c r="DA674" s="85"/>
      <c r="DB674" s="85"/>
      <c r="DC674" s="85"/>
      <c r="DD674" s="85"/>
      <c r="DE674" s="85"/>
    </row>
    <row r="675" spans="1:109" x14ac:dyDescent="0.2">
      <c r="A675" s="85"/>
      <c r="B675" s="85"/>
      <c r="C675" s="85"/>
      <c r="D675" s="85"/>
      <c r="E675" s="86"/>
      <c r="F675" s="85"/>
      <c r="G675" s="87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  <c r="BB675" s="85"/>
      <c r="BC675" s="85"/>
      <c r="BD675" s="85"/>
      <c r="BE675" s="85"/>
      <c r="BF675" s="88"/>
      <c r="BG675" s="85"/>
      <c r="BH675" s="85"/>
      <c r="BI675" s="85"/>
      <c r="BJ675" s="85"/>
      <c r="BK675" s="85"/>
      <c r="BL675" s="85"/>
      <c r="BM675" s="85"/>
      <c r="BN675" s="85"/>
      <c r="BO675" s="85"/>
      <c r="BP675" s="85"/>
      <c r="BQ675" s="85"/>
      <c r="BR675" s="85"/>
      <c r="BS675" s="85"/>
      <c r="BT675" s="85"/>
      <c r="BU675" s="85"/>
      <c r="BV675" s="85"/>
      <c r="BW675" s="85"/>
      <c r="BX675" s="85"/>
      <c r="BY675" s="85"/>
      <c r="BZ675" s="85"/>
      <c r="CA675" s="85"/>
      <c r="CB675" s="85"/>
      <c r="CC675" s="85"/>
      <c r="CD675" s="85"/>
      <c r="CE675" s="85"/>
      <c r="CF675" s="85"/>
      <c r="CG675" s="85"/>
      <c r="CH675" s="85"/>
      <c r="CI675" s="85"/>
      <c r="CJ675" s="85"/>
      <c r="CK675" s="85"/>
      <c r="CL675" s="85"/>
      <c r="CM675" s="85"/>
      <c r="CN675" s="85"/>
      <c r="CO675" s="85"/>
      <c r="CP675" s="85"/>
      <c r="CQ675" s="85"/>
      <c r="CR675" s="85"/>
      <c r="CS675" s="85"/>
      <c r="CT675" s="85"/>
      <c r="CU675" s="85"/>
      <c r="CV675" s="85"/>
      <c r="CW675" s="85"/>
      <c r="CX675" s="85"/>
      <c r="CY675" s="85"/>
      <c r="CZ675" s="85"/>
      <c r="DA675" s="85"/>
      <c r="DB675" s="85"/>
      <c r="DC675" s="85"/>
      <c r="DD675" s="85"/>
      <c r="DE675" s="85"/>
    </row>
    <row r="676" spans="1:109" x14ac:dyDescent="0.2">
      <c r="A676" s="85"/>
      <c r="B676" s="85"/>
      <c r="C676" s="85"/>
      <c r="D676" s="85"/>
      <c r="E676" s="86"/>
      <c r="F676" s="85"/>
      <c r="G676" s="87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  <c r="BB676" s="85"/>
      <c r="BC676" s="85"/>
      <c r="BD676" s="85"/>
      <c r="BE676" s="85"/>
      <c r="BF676" s="88"/>
      <c r="BG676" s="85"/>
      <c r="BH676" s="85"/>
      <c r="BI676" s="85"/>
      <c r="BJ676" s="85"/>
      <c r="BK676" s="85"/>
      <c r="BL676" s="85"/>
      <c r="BM676" s="85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  <c r="CM676" s="85"/>
      <c r="CN676" s="85"/>
      <c r="CO676" s="85"/>
      <c r="CP676" s="85"/>
      <c r="CQ676" s="85"/>
      <c r="CR676" s="85"/>
      <c r="CS676" s="85"/>
      <c r="CT676" s="85"/>
      <c r="CU676" s="85"/>
      <c r="CV676" s="85"/>
      <c r="CW676" s="85"/>
      <c r="CX676" s="85"/>
      <c r="CY676" s="85"/>
      <c r="CZ676" s="85"/>
      <c r="DA676" s="85"/>
      <c r="DB676" s="85"/>
      <c r="DC676" s="85"/>
      <c r="DD676" s="85"/>
      <c r="DE676" s="85"/>
    </row>
    <row r="677" spans="1:109" x14ac:dyDescent="0.2">
      <c r="A677" s="85"/>
      <c r="B677" s="85"/>
      <c r="C677" s="85"/>
      <c r="D677" s="85"/>
      <c r="E677" s="86"/>
      <c r="F677" s="85"/>
      <c r="G677" s="87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  <c r="BC677" s="85"/>
      <c r="BD677" s="85"/>
      <c r="BE677" s="85"/>
      <c r="BF677" s="88"/>
      <c r="BG677" s="85"/>
      <c r="BH677" s="85"/>
      <c r="BI677" s="85"/>
      <c r="BJ677" s="85"/>
      <c r="BK677" s="85"/>
      <c r="BL677" s="85"/>
      <c r="BM677" s="85"/>
      <c r="BN677" s="85"/>
      <c r="BO677" s="85"/>
      <c r="BP677" s="85"/>
      <c r="BQ677" s="85"/>
      <c r="BR677" s="85"/>
      <c r="BS677" s="85"/>
      <c r="BT677" s="85"/>
      <c r="BU677" s="85"/>
      <c r="BV677" s="85"/>
      <c r="BW677" s="85"/>
      <c r="BX677" s="85"/>
      <c r="BY677" s="85"/>
      <c r="BZ677" s="85"/>
      <c r="CA677" s="85"/>
      <c r="CB677" s="85"/>
      <c r="CC677" s="85"/>
      <c r="CD677" s="85"/>
      <c r="CE677" s="85"/>
      <c r="CF677" s="85"/>
      <c r="CG677" s="85"/>
      <c r="CH677" s="85"/>
      <c r="CI677" s="85"/>
      <c r="CJ677" s="85"/>
      <c r="CK677" s="85"/>
      <c r="CL677" s="85"/>
      <c r="CM677" s="85"/>
      <c r="CN677" s="85"/>
      <c r="CO677" s="85"/>
      <c r="CP677" s="85"/>
      <c r="CQ677" s="85"/>
      <c r="CR677" s="85"/>
      <c r="CS677" s="85"/>
      <c r="CT677" s="85"/>
      <c r="CU677" s="85"/>
      <c r="CV677" s="85"/>
      <c r="CW677" s="85"/>
      <c r="CX677" s="85"/>
      <c r="CY677" s="85"/>
      <c r="CZ677" s="85"/>
      <c r="DA677" s="85"/>
      <c r="DB677" s="85"/>
      <c r="DC677" s="85"/>
      <c r="DD677" s="85"/>
      <c r="DE677" s="85"/>
    </row>
    <row r="678" spans="1:109" x14ac:dyDescent="0.2">
      <c r="A678" s="85"/>
      <c r="B678" s="85"/>
      <c r="C678" s="85"/>
      <c r="D678" s="85"/>
      <c r="E678" s="86"/>
      <c r="F678" s="85"/>
      <c r="G678" s="87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8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x14ac:dyDescent="0.2">
      <c r="A679" s="85"/>
      <c r="B679" s="85"/>
      <c r="C679" s="85"/>
      <c r="D679" s="85"/>
      <c r="E679" s="86"/>
      <c r="F679" s="85"/>
      <c r="G679" s="87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8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  <c r="CM679" s="85"/>
      <c r="CN679" s="85"/>
      <c r="CO679" s="85"/>
      <c r="CP679" s="85"/>
      <c r="CQ679" s="85"/>
      <c r="CR679" s="85"/>
      <c r="CS679" s="85"/>
      <c r="CT679" s="85"/>
      <c r="CU679" s="85"/>
      <c r="CV679" s="85"/>
      <c r="CW679" s="85"/>
      <c r="CX679" s="85"/>
      <c r="CY679" s="85"/>
      <c r="CZ679" s="85"/>
      <c r="DA679" s="85"/>
      <c r="DB679" s="85"/>
      <c r="DC679" s="85"/>
      <c r="DD679" s="85"/>
      <c r="DE679" s="85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x14ac:dyDescent="0.2">
      <c r="A681" s="85"/>
      <c r="B681" s="85"/>
      <c r="C681" s="85"/>
      <c r="D681" s="85"/>
      <c r="E681" s="86"/>
      <c r="F681" s="85"/>
      <c r="G681" s="87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8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  <c r="CM681" s="85"/>
      <c r="CN681" s="85"/>
      <c r="CO681" s="85"/>
      <c r="CP681" s="85"/>
      <c r="CQ681" s="85"/>
      <c r="CR681" s="85"/>
      <c r="CS681" s="85"/>
      <c r="CT681" s="85"/>
      <c r="CU681" s="85"/>
      <c r="CV681" s="85"/>
      <c r="CW681" s="85"/>
      <c r="CX681" s="85"/>
      <c r="CY681" s="85"/>
      <c r="CZ681" s="85"/>
      <c r="DA681" s="85"/>
      <c r="DB681" s="85"/>
      <c r="DC681" s="85"/>
      <c r="DD681" s="85"/>
      <c r="DE681" s="85"/>
    </row>
    <row r="682" spans="1:109" x14ac:dyDescent="0.2">
      <c r="A682" s="85"/>
      <c r="B682" s="85"/>
      <c r="C682" s="85"/>
      <c r="D682" s="85"/>
      <c r="E682" s="86"/>
      <c r="F682" s="85"/>
      <c r="G682" s="87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8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x14ac:dyDescent="0.2">
      <c r="A683" s="85"/>
      <c r="B683" s="85"/>
      <c r="C683" s="85"/>
      <c r="D683" s="85"/>
      <c r="E683" s="86"/>
      <c r="F683" s="85"/>
      <c r="G683" s="87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8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  <c r="CM683" s="85"/>
      <c r="CN683" s="85"/>
      <c r="CO683" s="85"/>
      <c r="CP683" s="85"/>
      <c r="CQ683" s="85"/>
      <c r="CR683" s="85"/>
      <c r="CS683" s="85"/>
      <c r="CT683" s="85"/>
      <c r="CU683" s="85"/>
      <c r="CV683" s="85"/>
      <c r="CW683" s="85"/>
      <c r="CX683" s="85"/>
      <c r="CY683" s="85"/>
      <c r="CZ683" s="85"/>
      <c r="DA683" s="85"/>
      <c r="DB683" s="85"/>
      <c r="DC683" s="85"/>
      <c r="DD683" s="85"/>
      <c r="DE683" s="85"/>
    </row>
    <row r="684" spans="1:109" x14ac:dyDescent="0.2">
      <c r="A684" s="85"/>
      <c r="B684" s="85"/>
      <c r="C684" s="85"/>
      <c r="D684" s="85"/>
      <c r="E684" s="86"/>
      <c r="F684" s="85"/>
      <c r="G684" s="87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8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x14ac:dyDescent="0.2">
      <c r="A685" s="85"/>
      <c r="B685" s="85"/>
      <c r="C685" s="85"/>
      <c r="D685" s="85"/>
      <c r="E685" s="86"/>
      <c r="F685" s="85"/>
      <c r="G685" s="87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8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  <c r="CM685" s="85"/>
      <c r="CN685" s="85"/>
      <c r="CO685" s="85"/>
      <c r="CP685" s="85"/>
      <c r="CQ685" s="85"/>
      <c r="CR685" s="85"/>
      <c r="CS685" s="85"/>
      <c r="CT685" s="85"/>
      <c r="CU685" s="85"/>
      <c r="CV685" s="85"/>
      <c r="CW685" s="85"/>
      <c r="CX685" s="85"/>
      <c r="CY685" s="85"/>
      <c r="CZ685" s="85"/>
      <c r="DA685" s="85"/>
      <c r="DB685" s="85"/>
      <c r="DC685" s="85"/>
      <c r="DD685" s="85"/>
      <c r="DE685" s="85"/>
    </row>
    <row r="686" spans="1:109" x14ac:dyDescent="0.2">
      <c r="A686" s="85"/>
      <c r="B686" s="85"/>
      <c r="C686" s="85"/>
      <c r="D686" s="85"/>
      <c r="E686" s="86"/>
      <c r="F686" s="85"/>
      <c r="G686" s="87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8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x14ac:dyDescent="0.2">
      <c r="A687" s="85"/>
      <c r="B687" s="85"/>
      <c r="C687" s="85"/>
      <c r="D687" s="85"/>
      <c r="E687" s="86"/>
      <c r="F687" s="85"/>
      <c r="G687" s="87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8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  <c r="CM687" s="85"/>
      <c r="CN687" s="85"/>
      <c r="CO687" s="85"/>
      <c r="CP687" s="85"/>
      <c r="CQ687" s="85"/>
      <c r="CR687" s="85"/>
      <c r="CS687" s="85"/>
      <c r="CT687" s="85"/>
      <c r="CU687" s="85"/>
      <c r="CV687" s="85"/>
      <c r="CW687" s="85"/>
      <c r="CX687" s="85"/>
      <c r="CY687" s="85"/>
      <c r="CZ687" s="85"/>
      <c r="DA687" s="85"/>
      <c r="DB687" s="85"/>
      <c r="DC687" s="85"/>
      <c r="DD687" s="85"/>
      <c r="DE687" s="85"/>
    </row>
    <row r="688" spans="1:109" x14ac:dyDescent="0.2">
      <c r="A688" s="85"/>
      <c r="B688" s="85"/>
      <c r="C688" s="85"/>
      <c r="D688" s="85"/>
      <c r="E688" s="86"/>
      <c r="F688" s="85"/>
      <c r="G688" s="87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8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x14ac:dyDescent="0.2">
      <c r="A689" s="85"/>
      <c r="B689" s="85"/>
      <c r="C689" s="85"/>
      <c r="D689" s="85"/>
      <c r="E689" s="86"/>
      <c r="F689" s="85"/>
      <c r="G689" s="87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8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  <c r="CM689" s="85"/>
      <c r="CN689" s="85"/>
      <c r="CO689" s="85"/>
      <c r="CP689" s="85"/>
      <c r="CQ689" s="85"/>
      <c r="CR689" s="85"/>
      <c r="CS689" s="85"/>
      <c r="CT689" s="85"/>
      <c r="CU689" s="85"/>
      <c r="CV689" s="85"/>
      <c r="CW689" s="85"/>
      <c r="CX689" s="85"/>
      <c r="CY689" s="85"/>
      <c r="CZ689" s="85"/>
      <c r="DA689" s="85"/>
      <c r="DB689" s="85"/>
      <c r="DC689" s="85"/>
      <c r="DD689" s="85"/>
      <c r="DE689" s="85"/>
    </row>
    <row r="690" spans="1:109" x14ac:dyDescent="0.2">
      <c r="A690" s="85"/>
      <c r="B690" s="85"/>
      <c r="C690" s="85"/>
      <c r="D690" s="85"/>
      <c r="E690" s="86"/>
      <c r="F690" s="85"/>
      <c r="G690" s="87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8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x14ac:dyDescent="0.2">
      <c r="A691" s="85"/>
      <c r="B691" s="85"/>
      <c r="C691" s="85"/>
      <c r="D691" s="85"/>
      <c r="E691" s="86"/>
      <c r="F691" s="85"/>
      <c r="G691" s="87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8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  <c r="CM691" s="85"/>
      <c r="CN691" s="85"/>
      <c r="CO691" s="85"/>
      <c r="CP691" s="85"/>
      <c r="CQ691" s="85"/>
      <c r="CR691" s="85"/>
      <c r="CS691" s="85"/>
      <c r="CT691" s="85"/>
      <c r="CU691" s="85"/>
      <c r="CV691" s="85"/>
      <c r="CW691" s="85"/>
      <c r="CX691" s="85"/>
      <c r="CY691" s="85"/>
      <c r="CZ691" s="85"/>
      <c r="DA691" s="85"/>
      <c r="DB691" s="85"/>
      <c r="DC691" s="85"/>
      <c r="DD691" s="85"/>
      <c r="DE691" s="85"/>
    </row>
    <row r="692" spans="1:109" x14ac:dyDescent="0.2">
      <c r="A692" s="85"/>
      <c r="B692" s="85"/>
      <c r="C692" s="85"/>
      <c r="D692" s="85"/>
      <c r="E692" s="86"/>
      <c r="F692" s="85"/>
      <c r="G692" s="87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8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x14ac:dyDescent="0.2">
      <c r="A693" s="85"/>
      <c r="B693" s="85"/>
      <c r="C693" s="85"/>
      <c r="D693" s="85"/>
      <c r="E693" s="86"/>
      <c r="F693" s="85"/>
      <c r="G693" s="87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8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  <c r="CM693" s="85"/>
      <c r="CN693" s="85"/>
      <c r="CO693" s="85"/>
      <c r="CP693" s="85"/>
      <c r="CQ693" s="85"/>
      <c r="CR693" s="85"/>
      <c r="CS693" s="85"/>
      <c r="CT693" s="85"/>
      <c r="CU693" s="85"/>
      <c r="CV693" s="85"/>
      <c r="CW693" s="85"/>
      <c r="CX693" s="85"/>
      <c r="CY693" s="85"/>
      <c r="CZ693" s="85"/>
      <c r="DA693" s="85"/>
      <c r="DB693" s="85"/>
      <c r="DC693" s="85"/>
      <c r="DD693" s="85"/>
      <c r="DE693" s="85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x14ac:dyDescent="0.2">
      <c r="A695" s="85"/>
      <c r="B695" s="85"/>
      <c r="C695" s="85"/>
      <c r="D695" s="85"/>
      <c r="E695" s="86"/>
      <c r="F695" s="85"/>
      <c r="G695" s="87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8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  <c r="CM695" s="85"/>
      <c r="CN695" s="85"/>
      <c r="CO695" s="85"/>
      <c r="CP695" s="85"/>
      <c r="CQ695" s="85"/>
      <c r="CR695" s="85"/>
      <c r="CS695" s="85"/>
      <c r="CT695" s="85"/>
      <c r="CU695" s="85"/>
      <c r="CV695" s="85"/>
      <c r="CW695" s="85"/>
      <c r="CX695" s="85"/>
      <c r="CY695" s="85"/>
      <c r="CZ695" s="85"/>
      <c r="DA695" s="85"/>
      <c r="DB695" s="85"/>
      <c r="DC695" s="85"/>
      <c r="DD695" s="85"/>
      <c r="DE695" s="85"/>
    </row>
    <row r="696" spans="1:109" x14ac:dyDescent="0.2">
      <c r="A696" s="85"/>
      <c r="B696" s="85"/>
      <c r="C696" s="85"/>
      <c r="D696" s="85"/>
      <c r="E696" s="86"/>
      <c r="F696" s="85"/>
      <c r="G696" s="87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8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x14ac:dyDescent="0.2">
      <c r="A697" s="85"/>
      <c r="B697" s="85"/>
      <c r="C697" s="85"/>
      <c r="D697" s="85"/>
      <c r="E697" s="86"/>
      <c r="F697" s="85"/>
      <c r="G697" s="87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8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  <c r="CM697" s="85"/>
      <c r="CN697" s="85"/>
      <c r="CO697" s="85"/>
      <c r="CP697" s="85"/>
      <c r="CQ697" s="85"/>
      <c r="CR697" s="85"/>
      <c r="CS697" s="85"/>
      <c r="CT697" s="85"/>
      <c r="CU697" s="85"/>
      <c r="CV697" s="85"/>
      <c r="CW697" s="85"/>
      <c r="CX697" s="85"/>
      <c r="CY697" s="85"/>
      <c r="CZ697" s="85"/>
      <c r="DA697" s="85"/>
      <c r="DB697" s="85"/>
      <c r="DC697" s="85"/>
      <c r="DD697" s="85"/>
      <c r="DE697" s="85"/>
    </row>
    <row r="698" spans="1:109" x14ac:dyDescent="0.2">
      <c r="A698" s="85"/>
      <c r="B698" s="85"/>
      <c r="C698" s="85"/>
      <c r="D698" s="85"/>
      <c r="E698" s="86"/>
      <c r="F698" s="85"/>
      <c r="G698" s="87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8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x14ac:dyDescent="0.2">
      <c r="A699" s="85"/>
      <c r="B699" s="85"/>
      <c r="C699" s="85"/>
      <c r="D699" s="85"/>
      <c r="E699" s="86"/>
      <c r="F699" s="85"/>
      <c r="G699" s="87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8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  <c r="CM699" s="85"/>
      <c r="CN699" s="85"/>
      <c r="CO699" s="85"/>
      <c r="CP699" s="85"/>
      <c r="CQ699" s="85"/>
      <c r="CR699" s="85"/>
      <c r="CS699" s="85"/>
      <c r="CT699" s="85"/>
      <c r="CU699" s="85"/>
      <c r="CV699" s="85"/>
      <c r="CW699" s="85"/>
      <c r="CX699" s="85"/>
      <c r="CY699" s="85"/>
      <c r="CZ699" s="85"/>
      <c r="DA699" s="85"/>
      <c r="DB699" s="85"/>
      <c r="DC699" s="85"/>
      <c r="DD699" s="85"/>
      <c r="DE699" s="85"/>
    </row>
    <row r="700" spans="1:109" x14ac:dyDescent="0.2">
      <c r="A700" s="85"/>
      <c r="B700" s="85"/>
      <c r="C700" s="85"/>
      <c r="D700" s="85"/>
      <c r="E700" s="86"/>
      <c r="F700" s="85"/>
      <c r="G700" s="87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8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x14ac:dyDescent="0.2">
      <c r="A701" s="85"/>
      <c r="B701" s="85"/>
      <c r="C701" s="85"/>
      <c r="D701" s="85"/>
      <c r="E701" s="86"/>
      <c r="F701" s="85"/>
      <c r="G701" s="87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8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  <c r="CM701" s="85"/>
      <c r="CN701" s="85"/>
      <c r="CO701" s="85"/>
      <c r="CP701" s="85"/>
      <c r="CQ701" s="85"/>
      <c r="CR701" s="85"/>
      <c r="CS701" s="85"/>
      <c r="CT701" s="85"/>
      <c r="CU701" s="85"/>
      <c r="CV701" s="85"/>
      <c r="CW701" s="85"/>
      <c r="CX701" s="85"/>
      <c r="CY701" s="85"/>
      <c r="CZ701" s="85"/>
      <c r="DA701" s="85"/>
      <c r="DB701" s="85"/>
      <c r="DC701" s="85"/>
      <c r="DD701" s="85"/>
      <c r="DE701" s="85"/>
    </row>
    <row r="702" spans="1:109" x14ac:dyDescent="0.2">
      <c r="A702" s="85"/>
      <c r="B702" s="85"/>
      <c r="C702" s="85"/>
      <c r="D702" s="85"/>
      <c r="E702" s="86"/>
      <c r="F702" s="85"/>
      <c r="G702" s="87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8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x14ac:dyDescent="0.2">
      <c r="A703" s="85"/>
      <c r="B703" s="85"/>
      <c r="C703" s="85"/>
      <c r="D703" s="85"/>
      <c r="E703" s="86"/>
      <c r="F703" s="85"/>
      <c r="G703" s="87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8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  <c r="CM703" s="85"/>
      <c r="CN703" s="85"/>
      <c r="CO703" s="85"/>
      <c r="CP703" s="85"/>
      <c r="CQ703" s="85"/>
      <c r="CR703" s="85"/>
      <c r="CS703" s="85"/>
      <c r="CT703" s="85"/>
      <c r="CU703" s="85"/>
      <c r="CV703" s="85"/>
      <c r="CW703" s="85"/>
      <c r="CX703" s="85"/>
      <c r="CY703" s="85"/>
      <c r="CZ703" s="85"/>
      <c r="DA703" s="85"/>
      <c r="DB703" s="85"/>
      <c r="DC703" s="85"/>
      <c r="DD703" s="85"/>
      <c r="DE703" s="85"/>
    </row>
    <row r="704" spans="1:109" x14ac:dyDescent="0.2">
      <c r="A704" s="85"/>
      <c r="B704" s="85"/>
      <c r="C704" s="85"/>
      <c r="D704" s="85"/>
      <c r="E704" s="86"/>
      <c r="F704" s="85"/>
      <c r="G704" s="87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8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x14ac:dyDescent="0.2">
      <c r="A705" s="85"/>
      <c r="B705" s="85"/>
      <c r="C705" s="85"/>
      <c r="D705" s="85"/>
      <c r="E705" s="86"/>
      <c r="F705" s="85"/>
      <c r="G705" s="87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8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  <c r="CM705" s="85"/>
      <c r="CN705" s="85"/>
      <c r="CO705" s="85"/>
      <c r="CP705" s="85"/>
      <c r="CQ705" s="85"/>
      <c r="CR705" s="85"/>
      <c r="CS705" s="85"/>
      <c r="CT705" s="85"/>
      <c r="CU705" s="85"/>
      <c r="CV705" s="85"/>
      <c r="CW705" s="85"/>
      <c r="CX705" s="85"/>
      <c r="CY705" s="85"/>
      <c r="CZ705" s="85"/>
      <c r="DA705" s="85"/>
      <c r="DB705" s="85"/>
      <c r="DC705" s="85"/>
      <c r="DD705" s="85"/>
      <c r="DE705" s="85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x14ac:dyDescent="0.2">
      <c r="A707" s="85"/>
      <c r="B707" s="85"/>
      <c r="C707" s="85"/>
      <c r="D707" s="85"/>
      <c r="E707" s="86"/>
      <c r="F707" s="85"/>
      <c r="G707" s="87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8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  <c r="CM707" s="85"/>
      <c r="CN707" s="85"/>
      <c r="CO707" s="85"/>
      <c r="CP707" s="85"/>
      <c r="CQ707" s="85"/>
      <c r="CR707" s="85"/>
      <c r="CS707" s="85"/>
      <c r="CT707" s="85"/>
      <c r="CU707" s="85"/>
      <c r="CV707" s="85"/>
      <c r="CW707" s="85"/>
      <c r="CX707" s="85"/>
      <c r="CY707" s="85"/>
      <c r="CZ707" s="85"/>
      <c r="DA707" s="85"/>
      <c r="DB707" s="85"/>
      <c r="DC707" s="85"/>
      <c r="DD707" s="85"/>
      <c r="DE707" s="85"/>
    </row>
    <row r="708" spans="1:109" x14ac:dyDescent="0.2">
      <c r="A708" s="85"/>
      <c r="B708" s="85"/>
      <c r="C708" s="85"/>
      <c r="D708" s="85"/>
      <c r="E708" s="86"/>
      <c r="F708" s="85"/>
      <c r="G708" s="87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8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x14ac:dyDescent="0.2">
      <c r="A709" s="85"/>
      <c r="B709" s="85"/>
      <c r="C709" s="85"/>
      <c r="D709" s="85"/>
      <c r="E709" s="86"/>
      <c r="F709" s="85"/>
      <c r="G709" s="87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8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  <c r="CM709" s="85"/>
      <c r="CN709" s="85"/>
      <c r="CO709" s="85"/>
      <c r="CP709" s="85"/>
      <c r="CQ709" s="85"/>
      <c r="CR709" s="85"/>
      <c r="CS709" s="85"/>
      <c r="CT709" s="85"/>
      <c r="CU709" s="85"/>
      <c r="CV709" s="85"/>
      <c r="CW709" s="85"/>
      <c r="CX709" s="85"/>
      <c r="CY709" s="85"/>
      <c r="CZ709" s="85"/>
      <c r="DA709" s="85"/>
      <c r="DB709" s="85"/>
      <c r="DC709" s="85"/>
      <c r="DD709" s="85"/>
      <c r="DE709" s="85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x14ac:dyDescent="0.2">
      <c r="A711" s="85"/>
      <c r="B711" s="85"/>
      <c r="C711" s="85"/>
      <c r="D711" s="85"/>
      <c r="E711" s="86"/>
      <c r="F711" s="85"/>
      <c r="G711" s="87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8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  <c r="CM711" s="85"/>
      <c r="CN711" s="85"/>
      <c r="CO711" s="85"/>
      <c r="CP711" s="85"/>
      <c r="CQ711" s="85"/>
      <c r="CR711" s="85"/>
      <c r="CS711" s="85"/>
      <c r="CT711" s="85"/>
      <c r="CU711" s="85"/>
      <c r="CV711" s="85"/>
      <c r="CW711" s="85"/>
      <c r="CX711" s="85"/>
      <c r="CY711" s="85"/>
      <c r="CZ711" s="85"/>
      <c r="DA711" s="85"/>
      <c r="DB711" s="85"/>
      <c r="DC711" s="85"/>
      <c r="DD711" s="85"/>
      <c r="DE711" s="85"/>
    </row>
    <row r="712" spans="1:109" x14ac:dyDescent="0.2">
      <c r="A712" s="85"/>
      <c r="B712" s="85"/>
      <c r="C712" s="85"/>
      <c r="D712" s="85"/>
      <c r="E712" s="86"/>
      <c r="F712" s="85"/>
      <c r="G712" s="87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8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x14ac:dyDescent="0.2">
      <c r="A713" s="85"/>
      <c r="B713" s="85"/>
      <c r="C713" s="85"/>
      <c r="D713" s="85"/>
      <c r="E713" s="86"/>
      <c r="F713" s="85"/>
      <c r="G713" s="87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8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  <c r="CM713" s="85"/>
      <c r="CN713" s="85"/>
      <c r="CO713" s="85"/>
      <c r="CP713" s="85"/>
      <c r="CQ713" s="85"/>
      <c r="CR713" s="85"/>
      <c r="CS713" s="85"/>
      <c r="CT713" s="85"/>
      <c r="CU713" s="85"/>
      <c r="CV713" s="85"/>
      <c r="CW713" s="85"/>
      <c r="CX713" s="85"/>
      <c r="CY713" s="85"/>
      <c r="CZ713" s="85"/>
      <c r="DA713" s="85"/>
      <c r="DB713" s="85"/>
      <c r="DC713" s="85"/>
      <c r="DD713" s="85"/>
      <c r="DE713" s="85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x14ac:dyDescent="0.2">
      <c r="A715" s="85"/>
      <c r="B715" s="85"/>
      <c r="C715" s="85"/>
      <c r="D715" s="85"/>
      <c r="E715" s="86"/>
      <c r="F715" s="85"/>
      <c r="G715" s="87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8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  <c r="CM715" s="85"/>
      <c r="CN715" s="85"/>
      <c r="CO715" s="85"/>
      <c r="CP715" s="85"/>
      <c r="CQ715" s="85"/>
      <c r="CR715" s="85"/>
      <c r="CS715" s="85"/>
      <c r="CT715" s="85"/>
      <c r="CU715" s="85"/>
      <c r="CV715" s="85"/>
      <c r="CW715" s="85"/>
      <c r="CX715" s="85"/>
      <c r="CY715" s="85"/>
      <c r="CZ715" s="85"/>
      <c r="DA715" s="85"/>
      <c r="DB715" s="85"/>
      <c r="DC715" s="85"/>
      <c r="DD715" s="85"/>
      <c r="DE715" s="85"/>
    </row>
    <row r="716" spans="1:109" x14ac:dyDescent="0.2">
      <c r="A716" s="85"/>
      <c r="B716" s="85"/>
      <c r="C716" s="85"/>
      <c r="D716" s="85"/>
      <c r="E716" s="86"/>
      <c r="F716" s="85"/>
      <c r="G716" s="87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8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x14ac:dyDescent="0.2">
      <c r="A717" s="85"/>
      <c r="B717" s="85"/>
      <c r="C717" s="85"/>
      <c r="D717" s="85"/>
      <c r="E717" s="86"/>
      <c r="F717" s="85"/>
      <c r="G717" s="87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8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  <c r="CM717" s="85"/>
      <c r="CN717" s="85"/>
      <c r="CO717" s="85"/>
      <c r="CP717" s="85"/>
      <c r="CQ717" s="85"/>
      <c r="CR717" s="85"/>
      <c r="CS717" s="85"/>
      <c r="CT717" s="85"/>
      <c r="CU717" s="85"/>
      <c r="CV717" s="85"/>
      <c r="CW717" s="85"/>
      <c r="CX717" s="85"/>
      <c r="CY717" s="85"/>
      <c r="CZ717" s="85"/>
      <c r="DA717" s="85"/>
      <c r="DB717" s="85"/>
      <c r="DC717" s="85"/>
      <c r="DD717" s="85"/>
      <c r="DE717" s="85"/>
    </row>
    <row r="718" spans="1:109" x14ac:dyDescent="0.2">
      <c r="A718" s="85"/>
      <c r="B718" s="85"/>
      <c r="C718" s="85"/>
      <c r="D718" s="85"/>
      <c r="E718" s="86"/>
      <c r="F718" s="85"/>
      <c r="G718" s="87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8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x14ac:dyDescent="0.2">
      <c r="A719" s="85"/>
      <c r="B719" s="85"/>
      <c r="C719" s="85"/>
      <c r="D719" s="85"/>
      <c r="E719" s="86"/>
      <c r="F719" s="85"/>
      <c r="G719" s="87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8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  <c r="CM719" s="85"/>
      <c r="CN719" s="85"/>
      <c r="CO719" s="85"/>
      <c r="CP719" s="85"/>
      <c r="CQ719" s="85"/>
      <c r="CR719" s="85"/>
      <c r="CS719" s="85"/>
      <c r="CT719" s="85"/>
      <c r="CU719" s="85"/>
      <c r="CV719" s="85"/>
      <c r="CW719" s="85"/>
      <c r="CX719" s="85"/>
      <c r="CY719" s="85"/>
      <c r="CZ719" s="85"/>
      <c r="DA719" s="85"/>
      <c r="DB719" s="85"/>
      <c r="DC719" s="85"/>
      <c r="DD719" s="85"/>
      <c r="DE719" s="85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x14ac:dyDescent="0.2">
      <c r="A721" s="85"/>
      <c r="B721" s="85"/>
      <c r="C721" s="85"/>
      <c r="D721" s="85"/>
      <c r="E721" s="86"/>
      <c r="F721" s="85"/>
      <c r="G721" s="87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8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  <c r="CM721" s="85"/>
      <c r="CN721" s="85"/>
      <c r="CO721" s="85"/>
      <c r="CP721" s="85"/>
      <c r="CQ721" s="85"/>
      <c r="CR721" s="85"/>
      <c r="CS721" s="85"/>
      <c r="CT721" s="85"/>
      <c r="CU721" s="85"/>
      <c r="CV721" s="85"/>
      <c r="CW721" s="85"/>
      <c r="CX721" s="85"/>
      <c r="CY721" s="85"/>
      <c r="CZ721" s="85"/>
      <c r="DA721" s="85"/>
      <c r="DB721" s="85"/>
      <c r="DC721" s="85"/>
      <c r="DD721" s="85"/>
      <c r="DE721" s="85"/>
    </row>
    <row r="722" spans="1:109" x14ac:dyDescent="0.2">
      <c r="A722" s="85"/>
      <c r="B722" s="85"/>
      <c r="C722" s="85"/>
      <c r="D722" s="85"/>
      <c r="E722" s="86"/>
      <c r="F722" s="85"/>
      <c r="G722" s="87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8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x14ac:dyDescent="0.2">
      <c r="A723" s="85"/>
      <c r="B723" s="85"/>
      <c r="C723" s="85"/>
      <c r="D723" s="85"/>
      <c r="E723" s="86"/>
      <c r="F723" s="85"/>
      <c r="G723" s="87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8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  <c r="CM723" s="85"/>
      <c r="CN723" s="85"/>
      <c r="CO723" s="85"/>
      <c r="CP723" s="85"/>
      <c r="CQ723" s="85"/>
      <c r="CR723" s="85"/>
      <c r="CS723" s="85"/>
      <c r="CT723" s="85"/>
      <c r="CU723" s="85"/>
      <c r="CV723" s="85"/>
      <c r="CW723" s="85"/>
      <c r="CX723" s="85"/>
      <c r="CY723" s="85"/>
      <c r="CZ723" s="85"/>
      <c r="DA723" s="85"/>
      <c r="DB723" s="85"/>
      <c r="DC723" s="85"/>
      <c r="DD723" s="85"/>
      <c r="DE723" s="85"/>
    </row>
    <row r="724" spans="1:109" x14ac:dyDescent="0.2">
      <c r="A724" s="85"/>
      <c r="B724" s="85"/>
      <c r="C724" s="85"/>
      <c r="D724" s="85"/>
      <c r="E724" s="86"/>
      <c r="F724" s="85"/>
      <c r="G724" s="87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8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x14ac:dyDescent="0.2">
      <c r="A725" s="85"/>
      <c r="B725" s="85"/>
      <c r="C725" s="85"/>
      <c r="D725" s="85"/>
      <c r="E725" s="86"/>
      <c r="F725" s="85"/>
      <c r="G725" s="87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8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  <c r="CM725" s="85"/>
      <c r="CN725" s="85"/>
      <c r="CO725" s="85"/>
      <c r="CP725" s="85"/>
      <c r="CQ725" s="85"/>
      <c r="CR725" s="85"/>
      <c r="CS725" s="85"/>
      <c r="CT725" s="85"/>
      <c r="CU725" s="85"/>
      <c r="CV725" s="85"/>
      <c r="CW725" s="85"/>
      <c r="CX725" s="85"/>
      <c r="CY725" s="85"/>
      <c r="CZ725" s="85"/>
      <c r="DA725" s="85"/>
      <c r="DB725" s="85"/>
      <c r="DC725" s="85"/>
      <c r="DD725" s="85"/>
      <c r="DE725" s="85"/>
    </row>
    <row r="726" spans="1:109" x14ac:dyDescent="0.2">
      <c r="A726" s="85"/>
      <c r="B726" s="85"/>
      <c r="C726" s="85"/>
      <c r="D726" s="85"/>
      <c r="E726" s="86"/>
      <c r="F726" s="85"/>
      <c r="G726" s="87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8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x14ac:dyDescent="0.2">
      <c r="A727" s="85"/>
      <c r="B727" s="85"/>
      <c r="C727" s="85"/>
      <c r="D727" s="85"/>
      <c r="E727" s="86"/>
      <c r="F727" s="85"/>
      <c r="G727" s="87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8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  <c r="CM727" s="85"/>
      <c r="CN727" s="85"/>
      <c r="CO727" s="85"/>
      <c r="CP727" s="85"/>
      <c r="CQ727" s="85"/>
      <c r="CR727" s="85"/>
      <c r="CS727" s="85"/>
      <c r="CT727" s="85"/>
      <c r="CU727" s="85"/>
      <c r="CV727" s="85"/>
      <c r="CW727" s="85"/>
      <c r="CX727" s="85"/>
      <c r="CY727" s="85"/>
      <c r="CZ727" s="85"/>
      <c r="DA727" s="85"/>
      <c r="DB727" s="85"/>
      <c r="DC727" s="85"/>
      <c r="DD727" s="85"/>
      <c r="DE727" s="85"/>
    </row>
    <row r="728" spans="1:109" x14ac:dyDescent="0.2">
      <c r="A728" s="85"/>
      <c r="B728" s="85"/>
      <c r="C728" s="85"/>
      <c r="D728" s="85"/>
      <c r="E728" s="86"/>
      <c r="F728" s="85"/>
      <c r="G728" s="87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8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x14ac:dyDescent="0.2">
      <c r="A729" s="85"/>
      <c r="B729" s="85"/>
      <c r="C729" s="85"/>
      <c r="D729" s="85"/>
      <c r="E729" s="86"/>
      <c r="F729" s="85"/>
      <c r="G729" s="87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8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  <c r="CM729" s="85"/>
      <c r="CN729" s="85"/>
      <c r="CO729" s="85"/>
      <c r="CP729" s="85"/>
      <c r="CQ729" s="85"/>
      <c r="CR729" s="85"/>
      <c r="CS729" s="85"/>
      <c r="CT729" s="85"/>
      <c r="CU729" s="85"/>
      <c r="CV729" s="85"/>
      <c r="CW729" s="85"/>
      <c r="CX729" s="85"/>
      <c r="CY729" s="85"/>
      <c r="CZ729" s="85"/>
      <c r="DA729" s="85"/>
      <c r="DB729" s="85"/>
      <c r="DC729" s="85"/>
      <c r="DD729" s="85"/>
      <c r="DE729" s="85"/>
    </row>
    <row r="730" spans="1:109" x14ac:dyDescent="0.2">
      <c r="A730" s="85"/>
      <c r="B730" s="85"/>
      <c r="C730" s="85"/>
      <c r="D730" s="85"/>
      <c r="E730" s="86"/>
      <c r="F730" s="85"/>
      <c r="G730" s="87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8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x14ac:dyDescent="0.2">
      <c r="A731" s="85"/>
      <c r="B731" s="85"/>
      <c r="C731" s="85"/>
      <c r="D731" s="85"/>
      <c r="E731" s="86"/>
      <c r="F731" s="85"/>
      <c r="G731" s="87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8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  <c r="CM731" s="85"/>
      <c r="CN731" s="85"/>
      <c r="CO731" s="85"/>
      <c r="CP731" s="85"/>
      <c r="CQ731" s="85"/>
      <c r="CR731" s="85"/>
      <c r="CS731" s="85"/>
      <c r="CT731" s="85"/>
      <c r="CU731" s="85"/>
      <c r="CV731" s="85"/>
      <c r="CW731" s="85"/>
      <c r="CX731" s="85"/>
      <c r="CY731" s="85"/>
      <c r="CZ731" s="85"/>
      <c r="DA731" s="85"/>
      <c r="DB731" s="85"/>
      <c r="DC731" s="85"/>
      <c r="DD731" s="85"/>
      <c r="DE731" s="85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x14ac:dyDescent="0.2">
      <c r="A733" s="85"/>
      <c r="B733" s="85"/>
      <c r="C733" s="85"/>
      <c r="D733" s="85"/>
      <c r="E733" s="86"/>
      <c r="F733" s="85"/>
      <c r="G733" s="87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8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  <c r="CM733" s="85"/>
      <c r="CN733" s="85"/>
      <c r="CO733" s="85"/>
      <c r="CP733" s="85"/>
      <c r="CQ733" s="85"/>
      <c r="CR733" s="85"/>
      <c r="CS733" s="85"/>
      <c r="CT733" s="85"/>
      <c r="CU733" s="85"/>
      <c r="CV733" s="85"/>
      <c r="CW733" s="85"/>
      <c r="CX733" s="85"/>
      <c r="CY733" s="85"/>
      <c r="CZ733" s="85"/>
      <c r="DA733" s="85"/>
      <c r="DB733" s="85"/>
      <c r="DC733" s="85"/>
      <c r="DD733" s="85"/>
      <c r="DE733" s="85"/>
    </row>
    <row r="734" spans="1:109" x14ac:dyDescent="0.2">
      <c r="A734" s="85"/>
      <c r="B734" s="85"/>
      <c r="C734" s="85"/>
      <c r="D734" s="85"/>
      <c r="E734" s="86"/>
      <c r="F734" s="85"/>
      <c r="G734" s="87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8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x14ac:dyDescent="0.2">
      <c r="A735" s="85"/>
      <c r="B735" s="85"/>
      <c r="C735" s="85"/>
      <c r="D735" s="85"/>
      <c r="E735" s="86"/>
      <c r="F735" s="85"/>
      <c r="G735" s="87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8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  <c r="CM735" s="85"/>
      <c r="CN735" s="85"/>
      <c r="CO735" s="85"/>
      <c r="CP735" s="85"/>
      <c r="CQ735" s="85"/>
      <c r="CR735" s="85"/>
      <c r="CS735" s="85"/>
      <c r="CT735" s="85"/>
      <c r="CU735" s="85"/>
      <c r="CV735" s="85"/>
      <c r="CW735" s="85"/>
      <c r="CX735" s="85"/>
      <c r="CY735" s="85"/>
      <c r="CZ735" s="85"/>
      <c r="DA735" s="85"/>
      <c r="DB735" s="85"/>
      <c r="DC735" s="85"/>
      <c r="DD735" s="85"/>
      <c r="DE735" s="85"/>
    </row>
    <row r="736" spans="1:109" x14ac:dyDescent="0.2">
      <c r="A736" s="85"/>
      <c r="B736" s="85"/>
      <c r="C736" s="85"/>
      <c r="D736" s="85"/>
      <c r="E736" s="86"/>
      <c r="F736" s="85"/>
      <c r="G736" s="87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8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x14ac:dyDescent="0.2">
      <c r="A737" s="85"/>
      <c r="B737" s="85"/>
      <c r="C737" s="85"/>
      <c r="D737" s="85"/>
      <c r="E737" s="86"/>
      <c r="F737" s="85"/>
      <c r="G737" s="87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8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  <c r="CM737" s="85"/>
      <c r="CN737" s="85"/>
      <c r="CO737" s="85"/>
      <c r="CP737" s="85"/>
      <c r="CQ737" s="85"/>
      <c r="CR737" s="85"/>
      <c r="CS737" s="85"/>
      <c r="CT737" s="85"/>
      <c r="CU737" s="85"/>
      <c r="CV737" s="85"/>
      <c r="CW737" s="85"/>
      <c r="CX737" s="85"/>
      <c r="CY737" s="85"/>
      <c r="CZ737" s="85"/>
      <c r="DA737" s="85"/>
      <c r="DB737" s="85"/>
      <c r="DC737" s="85"/>
      <c r="DD737" s="85"/>
      <c r="DE737" s="85"/>
    </row>
    <row r="738" spans="1:109" x14ac:dyDescent="0.2">
      <c r="A738" s="85"/>
      <c r="B738" s="85"/>
      <c r="C738" s="85"/>
      <c r="D738" s="85"/>
      <c r="E738" s="86"/>
      <c r="F738" s="85"/>
      <c r="G738" s="87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8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x14ac:dyDescent="0.2">
      <c r="A739" s="85"/>
      <c r="B739" s="85"/>
      <c r="C739" s="85"/>
      <c r="D739" s="85"/>
      <c r="E739" s="86"/>
      <c r="F739" s="85"/>
      <c r="G739" s="87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8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  <c r="CM739" s="85"/>
      <c r="CN739" s="85"/>
      <c r="CO739" s="85"/>
      <c r="CP739" s="85"/>
      <c r="CQ739" s="85"/>
      <c r="CR739" s="85"/>
      <c r="CS739" s="85"/>
      <c r="CT739" s="85"/>
      <c r="CU739" s="85"/>
      <c r="CV739" s="85"/>
      <c r="CW739" s="85"/>
      <c r="CX739" s="85"/>
      <c r="CY739" s="85"/>
      <c r="CZ739" s="85"/>
      <c r="DA739" s="85"/>
      <c r="DB739" s="85"/>
      <c r="DC739" s="85"/>
      <c r="DD739" s="85"/>
      <c r="DE739" s="85"/>
    </row>
    <row r="740" spans="1:109" x14ac:dyDescent="0.2">
      <c r="A740" s="85"/>
      <c r="B740" s="85"/>
      <c r="C740" s="85"/>
      <c r="D740" s="85"/>
      <c r="E740" s="86"/>
      <c r="F740" s="85"/>
      <c r="G740" s="87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8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x14ac:dyDescent="0.2">
      <c r="A741" s="85"/>
      <c r="B741" s="85"/>
      <c r="C741" s="85"/>
      <c r="D741" s="85"/>
      <c r="E741" s="86"/>
      <c r="F741" s="85"/>
      <c r="G741" s="87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8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  <c r="CM741" s="85"/>
      <c r="CN741" s="85"/>
      <c r="CO741" s="85"/>
      <c r="CP741" s="85"/>
      <c r="CQ741" s="85"/>
      <c r="CR741" s="85"/>
      <c r="CS741" s="85"/>
      <c r="CT741" s="85"/>
      <c r="CU741" s="85"/>
      <c r="CV741" s="85"/>
      <c r="CW741" s="85"/>
      <c r="CX741" s="85"/>
      <c r="CY741" s="85"/>
      <c r="CZ741" s="85"/>
      <c r="DA741" s="85"/>
      <c r="DB741" s="85"/>
      <c r="DC741" s="85"/>
      <c r="DD741" s="85"/>
      <c r="DE741" s="85"/>
    </row>
    <row r="742" spans="1:109" x14ac:dyDescent="0.2">
      <c r="A742" s="85"/>
      <c r="B742" s="85"/>
      <c r="C742" s="85"/>
      <c r="D742" s="85"/>
      <c r="E742" s="86"/>
      <c r="F742" s="85"/>
      <c r="G742" s="87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8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x14ac:dyDescent="0.2">
      <c r="A743" s="85"/>
      <c r="B743" s="85"/>
      <c r="C743" s="85"/>
      <c r="D743" s="85"/>
      <c r="E743" s="86"/>
      <c r="F743" s="85"/>
      <c r="G743" s="87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8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  <c r="CM743" s="85"/>
      <c r="CN743" s="85"/>
      <c r="CO743" s="85"/>
      <c r="CP743" s="85"/>
      <c r="CQ743" s="85"/>
      <c r="CR743" s="85"/>
      <c r="CS743" s="85"/>
      <c r="CT743" s="85"/>
      <c r="CU743" s="85"/>
      <c r="CV743" s="85"/>
      <c r="CW743" s="85"/>
      <c r="CX743" s="85"/>
      <c r="CY743" s="85"/>
      <c r="CZ743" s="85"/>
      <c r="DA743" s="85"/>
      <c r="DB743" s="85"/>
      <c r="DC743" s="85"/>
      <c r="DD743" s="85"/>
      <c r="DE743" s="85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x14ac:dyDescent="0.2">
      <c r="A745" s="85"/>
      <c r="B745" s="85"/>
      <c r="C745" s="85"/>
      <c r="D745" s="85"/>
      <c r="E745" s="86"/>
      <c r="F745" s="85"/>
      <c r="G745" s="87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8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  <c r="CM745" s="85"/>
      <c r="CN745" s="85"/>
      <c r="CO745" s="85"/>
      <c r="CP745" s="85"/>
      <c r="CQ745" s="85"/>
      <c r="CR745" s="85"/>
      <c r="CS745" s="85"/>
      <c r="CT745" s="85"/>
      <c r="CU745" s="85"/>
      <c r="CV745" s="85"/>
      <c r="CW745" s="85"/>
      <c r="CX745" s="85"/>
      <c r="CY745" s="85"/>
      <c r="CZ745" s="85"/>
      <c r="DA745" s="85"/>
      <c r="DB745" s="85"/>
      <c r="DC745" s="85"/>
      <c r="DD745" s="85"/>
      <c r="DE745" s="85"/>
    </row>
    <row r="746" spans="1:109" x14ac:dyDescent="0.2">
      <c r="A746" s="85"/>
      <c r="B746" s="85"/>
      <c r="C746" s="85"/>
      <c r="D746" s="85"/>
      <c r="E746" s="86"/>
      <c r="F746" s="85"/>
      <c r="G746" s="87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8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x14ac:dyDescent="0.2">
      <c r="A747" s="85"/>
      <c r="B747" s="85"/>
      <c r="C747" s="85"/>
      <c r="D747" s="85"/>
      <c r="E747" s="86"/>
      <c r="F747" s="85"/>
      <c r="G747" s="87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8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  <c r="CM747" s="85"/>
      <c r="CN747" s="85"/>
      <c r="CO747" s="85"/>
      <c r="CP747" s="85"/>
      <c r="CQ747" s="85"/>
      <c r="CR747" s="85"/>
      <c r="CS747" s="85"/>
      <c r="CT747" s="85"/>
      <c r="CU747" s="85"/>
      <c r="CV747" s="85"/>
      <c r="CW747" s="85"/>
      <c r="CX747" s="85"/>
      <c r="CY747" s="85"/>
      <c r="CZ747" s="85"/>
      <c r="DA747" s="85"/>
      <c r="DB747" s="85"/>
      <c r="DC747" s="85"/>
      <c r="DD747" s="85"/>
      <c r="DE747" s="85"/>
    </row>
    <row r="748" spans="1:109" x14ac:dyDescent="0.2">
      <c r="A748" s="85"/>
      <c r="B748" s="85"/>
      <c r="C748" s="85"/>
      <c r="D748" s="85"/>
      <c r="E748" s="86"/>
      <c r="F748" s="85"/>
      <c r="G748" s="87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8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x14ac:dyDescent="0.2">
      <c r="A749" s="85"/>
      <c r="B749" s="85"/>
      <c r="C749" s="85"/>
      <c r="D749" s="85"/>
      <c r="E749" s="86"/>
      <c r="F749" s="85"/>
      <c r="G749" s="87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8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  <c r="CM749" s="85"/>
      <c r="CN749" s="85"/>
      <c r="CO749" s="85"/>
      <c r="CP749" s="85"/>
      <c r="CQ749" s="85"/>
      <c r="CR749" s="85"/>
      <c r="CS749" s="85"/>
      <c r="CT749" s="85"/>
      <c r="CU749" s="85"/>
      <c r="CV749" s="85"/>
      <c r="CW749" s="85"/>
      <c r="CX749" s="85"/>
      <c r="CY749" s="85"/>
      <c r="CZ749" s="85"/>
      <c r="DA749" s="85"/>
      <c r="DB749" s="85"/>
      <c r="DC749" s="85"/>
      <c r="DD749" s="85"/>
      <c r="DE749" s="85"/>
    </row>
    <row r="750" spans="1:109" x14ac:dyDescent="0.2">
      <c r="A750" s="85"/>
      <c r="B750" s="85"/>
      <c r="C750" s="85"/>
      <c r="D750" s="85"/>
      <c r="E750" s="86"/>
      <c r="F750" s="85"/>
      <c r="G750" s="87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8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x14ac:dyDescent="0.2">
      <c r="A751" s="85"/>
      <c r="B751" s="85"/>
      <c r="C751" s="85"/>
      <c r="D751" s="85"/>
      <c r="E751" s="86"/>
      <c r="F751" s="85"/>
      <c r="G751" s="87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8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  <c r="CM751" s="85"/>
      <c r="CN751" s="85"/>
      <c r="CO751" s="85"/>
      <c r="CP751" s="85"/>
      <c r="CQ751" s="85"/>
      <c r="CR751" s="85"/>
      <c r="CS751" s="85"/>
      <c r="CT751" s="85"/>
      <c r="CU751" s="85"/>
      <c r="CV751" s="85"/>
      <c r="CW751" s="85"/>
      <c r="CX751" s="85"/>
      <c r="CY751" s="85"/>
      <c r="CZ751" s="85"/>
      <c r="DA751" s="85"/>
      <c r="DB751" s="85"/>
      <c r="DC751" s="85"/>
      <c r="DD751" s="85"/>
      <c r="DE751" s="85"/>
    </row>
    <row r="752" spans="1:109" x14ac:dyDescent="0.2">
      <c r="A752" s="85"/>
      <c r="B752" s="85"/>
      <c r="C752" s="85"/>
      <c r="D752" s="85"/>
      <c r="E752" s="86"/>
      <c r="F752" s="85"/>
      <c r="G752" s="87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8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x14ac:dyDescent="0.2">
      <c r="A753" s="85"/>
      <c r="B753" s="85"/>
      <c r="C753" s="85"/>
      <c r="D753" s="85"/>
      <c r="E753" s="86"/>
      <c r="F753" s="85"/>
      <c r="G753" s="87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8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  <c r="CM753" s="85"/>
      <c r="CN753" s="85"/>
      <c r="CO753" s="85"/>
      <c r="CP753" s="85"/>
      <c r="CQ753" s="85"/>
      <c r="CR753" s="85"/>
      <c r="CS753" s="85"/>
      <c r="CT753" s="85"/>
      <c r="CU753" s="85"/>
      <c r="CV753" s="85"/>
      <c r="CW753" s="85"/>
      <c r="CX753" s="85"/>
      <c r="CY753" s="85"/>
      <c r="CZ753" s="85"/>
      <c r="DA753" s="85"/>
      <c r="DB753" s="85"/>
      <c r="DC753" s="85"/>
      <c r="DD753" s="85"/>
      <c r="DE753" s="85"/>
    </row>
    <row r="754" spans="1:109" x14ac:dyDescent="0.2">
      <c r="A754" s="85"/>
      <c r="B754" s="85"/>
      <c r="C754" s="85"/>
      <c r="D754" s="85"/>
      <c r="E754" s="86"/>
      <c r="F754" s="85"/>
      <c r="G754" s="87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8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x14ac:dyDescent="0.2">
      <c r="A755" s="85"/>
      <c r="B755" s="85"/>
      <c r="C755" s="85"/>
      <c r="D755" s="85"/>
      <c r="E755" s="86"/>
      <c r="F755" s="85"/>
      <c r="G755" s="87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8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  <c r="CM755" s="85"/>
      <c r="CN755" s="85"/>
      <c r="CO755" s="85"/>
      <c r="CP755" s="85"/>
      <c r="CQ755" s="85"/>
      <c r="CR755" s="85"/>
      <c r="CS755" s="85"/>
      <c r="CT755" s="85"/>
      <c r="CU755" s="85"/>
      <c r="CV755" s="85"/>
      <c r="CW755" s="85"/>
      <c r="CX755" s="85"/>
      <c r="CY755" s="85"/>
      <c r="CZ755" s="85"/>
      <c r="DA755" s="85"/>
      <c r="DB755" s="85"/>
      <c r="DC755" s="85"/>
      <c r="DD755" s="85"/>
      <c r="DE755" s="85"/>
    </row>
    <row r="756" spans="1:109" x14ac:dyDescent="0.2">
      <c r="A756" s="85"/>
      <c r="B756" s="85"/>
      <c r="C756" s="85"/>
      <c r="D756" s="85"/>
      <c r="E756" s="86"/>
      <c r="F756" s="85"/>
      <c r="G756" s="87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8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x14ac:dyDescent="0.2">
      <c r="A757" s="85"/>
      <c r="B757" s="85"/>
      <c r="C757" s="85"/>
      <c r="D757" s="85"/>
      <c r="E757" s="86"/>
      <c r="F757" s="85"/>
      <c r="G757" s="87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8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  <c r="CM757" s="85"/>
      <c r="CN757" s="85"/>
      <c r="CO757" s="85"/>
      <c r="CP757" s="85"/>
      <c r="CQ757" s="85"/>
      <c r="CR757" s="85"/>
      <c r="CS757" s="85"/>
      <c r="CT757" s="85"/>
      <c r="CU757" s="85"/>
      <c r="CV757" s="85"/>
      <c r="CW757" s="85"/>
      <c r="CX757" s="85"/>
      <c r="CY757" s="85"/>
      <c r="CZ757" s="85"/>
      <c r="DA757" s="85"/>
      <c r="DB757" s="85"/>
      <c r="DC757" s="85"/>
      <c r="DD757" s="85"/>
      <c r="DE757" s="85"/>
    </row>
    <row r="758" spans="1:109" x14ac:dyDescent="0.2">
      <c r="A758" s="85"/>
      <c r="B758" s="85"/>
      <c r="C758" s="85"/>
      <c r="D758" s="85"/>
      <c r="E758" s="86"/>
      <c r="F758" s="85"/>
      <c r="G758" s="87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8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x14ac:dyDescent="0.2">
      <c r="A759" s="85"/>
      <c r="B759" s="85"/>
      <c r="C759" s="85"/>
      <c r="D759" s="85"/>
      <c r="E759" s="86"/>
      <c r="F759" s="85"/>
      <c r="G759" s="87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8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  <c r="CM759" s="85"/>
      <c r="CN759" s="85"/>
      <c r="CO759" s="85"/>
      <c r="CP759" s="85"/>
      <c r="CQ759" s="85"/>
      <c r="CR759" s="85"/>
      <c r="CS759" s="85"/>
      <c r="CT759" s="85"/>
      <c r="CU759" s="85"/>
      <c r="CV759" s="85"/>
      <c r="CW759" s="85"/>
      <c r="CX759" s="85"/>
      <c r="CY759" s="85"/>
      <c r="CZ759" s="85"/>
      <c r="DA759" s="85"/>
      <c r="DB759" s="85"/>
      <c r="DC759" s="85"/>
      <c r="DD759" s="85"/>
      <c r="DE759" s="85"/>
    </row>
    <row r="760" spans="1:109" x14ac:dyDescent="0.2">
      <c r="A760" s="85"/>
      <c r="B760" s="85"/>
      <c r="C760" s="85"/>
      <c r="D760" s="85"/>
      <c r="E760" s="86"/>
      <c r="F760" s="85"/>
      <c r="G760" s="87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8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x14ac:dyDescent="0.2">
      <c r="A761" s="85"/>
      <c r="B761" s="85"/>
      <c r="C761" s="85"/>
      <c r="D761" s="85"/>
      <c r="E761" s="86"/>
      <c r="F761" s="85"/>
      <c r="G761" s="87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8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  <c r="CM761" s="85"/>
      <c r="CN761" s="85"/>
      <c r="CO761" s="85"/>
      <c r="CP761" s="85"/>
      <c r="CQ761" s="85"/>
      <c r="CR761" s="85"/>
      <c r="CS761" s="85"/>
      <c r="CT761" s="85"/>
      <c r="CU761" s="85"/>
      <c r="CV761" s="85"/>
      <c r="CW761" s="85"/>
      <c r="CX761" s="85"/>
      <c r="CY761" s="85"/>
      <c r="CZ761" s="85"/>
      <c r="DA761" s="85"/>
      <c r="DB761" s="85"/>
      <c r="DC761" s="85"/>
      <c r="DD761" s="85"/>
      <c r="DE761" s="85"/>
    </row>
    <row r="762" spans="1:109" x14ac:dyDescent="0.2">
      <c r="A762" s="85"/>
      <c r="B762" s="85"/>
      <c r="C762" s="85"/>
      <c r="D762" s="85"/>
      <c r="E762" s="86"/>
      <c r="F762" s="85"/>
      <c r="G762" s="87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8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x14ac:dyDescent="0.2">
      <c r="A763" s="85"/>
      <c r="B763" s="85"/>
      <c r="C763" s="85"/>
      <c r="D763" s="85"/>
      <c r="E763" s="86"/>
      <c r="F763" s="85"/>
      <c r="G763" s="87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8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  <c r="CM763" s="85"/>
      <c r="CN763" s="85"/>
      <c r="CO763" s="85"/>
      <c r="CP763" s="85"/>
      <c r="CQ763" s="85"/>
      <c r="CR763" s="85"/>
      <c r="CS763" s="85"/>
      <c r="CT763" s="85"/>
      <c r="CU763" s="85"/>
      <c r="CV763" s="85"/>
      <c r="CW763" s="85"/>
      <c r="CX763" s="85"/>
      <c r="CY763" s="85"/>
      <c r="CZ763" s="85"/>
      <c r="DA763" s="85"/>
      <c r="DB763" s="85"/>
      <c r="DC763" s="85"/>
      <c r="DD763" s="85"/>
      <c r="DE763" s="85"/>
    </row>
    <row r="764" spans="1:109" x14ac:dyDescent="0.2">
      <c r="A764" s="85"/>
      <c r="B764" s="85"/>
      <c r="C764" s="85"/>
      <c r="D764" s="85"/>
      <c r="E764" s="86"/>
      <c r="F764" s="85"/>
      <c r="G764" s="87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8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x14ac:dyDescent="0.2">
      <c r="A765" s="85"/>
      <c r="B765" s="85"/>
      <c r="C765" s="85"/>
      <c r="D765" s="85"/>
      <c r="E765" s="86"/>
      <c r="F765" s="85"/>
      <c r="G765" s="87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8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  <c r="CM765" s="85"/>
      <c r="CN765" s="85"/>
      <c r="CO765" s="85"/>
      <c r="CP765" s="85"/>
      <c r="CQ765" s="85"/>
      <c r="CR765" s="85"/>
      <c r="CS765" s="85"/>
      <c r="CT765" s="85"/>
      <c r="CU765" s="85"/>
      <c r="CV765" s="85"/>
      <c r="CW765" s="85"/>
      <c r="CX765" s="85"/>
      <c r="CY765" s="85"/>
      <c r="CZ765" s="85"/>
      <c r="DA765" s="85"/>
      <c r="DB765" s="85"/>
      <c r="DC765" s="85"/>
      <c r="DD765" s="85"/>
      <c r="DE765" s="85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x14ac:dyDescent="0.2">
      <c r="A767" s="85"/>
      <c r="B767" s="85"/>
      <c r="C767" s="85"/>
      <c r="D767" s="85"/>
      <c r="E767" s="86"/>
      <c r="F767" s="85"/>
      <c r="G767" s="87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8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  <c r="CM767" s="85"/>
      <c r="CN767" s="85"/>
      <c r="CO767" s="85"/>
      <c r="CP767" s="85"/>
      <c r="CQ767" s="85"/>
      <c r="CR767" s="85"/>
      <c r="CS767" s="85"/>
      <c r="CT767" s="85"/>
      <c r="CU767" s="85"/>
      <c r="CV767" s="85"/>
      <c r="CW767" s="85"/>
      <c r="CX767" s="85"/>
      <c r="CY767" s="85"/>
      <c r="CZ767" s="85"/>
      <c r="DA767" s="85"/>
      <c r="DB767" s="85"/>
      <c r="DC767" s="85"/>
      <c r="DD767" s="85"/>
      <c r="DE767" s="85"/>
    </row>
    <row r="768" spans="1:109" x14ac:dyDescent="0.2">
      <c r="A768" s="85"/>
      <c r="B768" s="85"/>
      <c r="C768" s="85"/>
      <c r="D768" s="85"/>
      <c r="E768" s="86"/>
      <c r="F768" s="85"/>
      <c r="G768" s="87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8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x14ac:dyDescent="0.2">
      <c r="A769" s="85"/>
      <c r="B769" s="85"/>
      <c r="C769" s="85"/>
      <c r="D769" s="85"/>
      <c r="E769" s="86"/>
      <c r="F769" s="85"/>
      <c r="G769" s="87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8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  <c r="CM769" s="85"/>
      <c r="CN769" s="85"/>
      <c r="CO769" s="85"/>
      <c r="CP769" s="85"/>
      <c r="CQ769" s="85"/>
      <c r="CR769" s="85"/>
      <c r="CS769" s="85"/>
      <c r="CT769" s="85"/>
      <c r="CU769" s="85"/>
      <c r="CV769" s="85"/>
      <c r="CW769" s="85"/>
      <c r="CX769" s="85"/>
      <c r="CY769" s="85"/>
      <c r="CZ769" s="85"/>
      <c r="DA769" s="85"/>
      <c r="DB769" s="85"/>
      <c r="DC769" s="85"/>
      <c r="DD769" s="85"/>
      <c r="DE769" s="85"/>
    </row>
    <row r="770" spans="1:109" x14ac:dyDescent="0.2">
      <c r="A770" s="85"/>
      <c r="B770" s="85"/>
      <c r="C770" s="85"/>
      <c r="D770" s="85"/>
      <c r="E770" s="86"/>
      <c r="F770" s="85"/>
      <c r="G770" s="87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8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x14ac:dyDescent="0.2">
      <c r="A771" s="85"/>
      <c r="B771" s="85"/>
      <c r="C771" s="85"/>
      <c r="D771" s="85"/>
      <c r="E771" s="86"/>
      <c r="F771" s="85"/>
      <c r="G771" s="87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8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  <c r="CM771" s="85"/>
      <c r="CN771" s="85"/>
      <c r="CO771" s="85"/>
      <c r="CP771" s="85"/>
      <c r="CQ771" s="85"/>
      <c r="CR771" s="85"/>
      <c r="CS771" s="85"/>
      <c r="CT771" s="85"/>
      <c r="CU771" s="85"/>
      <c r="CV771" s="85"/>
      <c r="CW771" s="85"/>
      <c r="CX771" s="85"/>
      <c r="CY771" s="85"/>
      <c r="CZ771" s="85"/>
      <c r="DA771" s="85"/>
      <c r="DB771" s="85"/>
      <c r="DC771" s="85"/>
      <c r="DD771" s="85"/>
      <c r="DE771" s="85"/>
    </row>
    <row r="772" spans="1:109" x14ac:dyDescent="0.2">
      <c r="A772" s="85"/>
      <c r="B772" s="85"/>
      <c r="C772" s="85"/>
      <c r="D772" s="85"/>
      <c r="E772" s="86"/>
      <c r="F772" s="85"/>
      <c r="G772" s="87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8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x14ac:dyDescent="0.2">
      <c r="A773" s="85"/>
      <c r="B773" s="85"/>
      <c r="C773" s="85"/>
      <c r="D773" s="85"/>
      <c r="E773" s="86"/>
      <c r="F773" s="85"/>
      <c r="G773" s="87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8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  <c r="CM773" s="85"/>
      <c r="CN773" s="85"/>
      <c r="CO773" s="85"/>
      <c r="CP773" s="85"/>
      <c r="CQ773" s="85"/>
      <c r="CR773" s="85"/>
      <c r="CS773" s="85"/>
      <c r="CT773" s="85"/>
      <c r="CU773" s="85"/>
      <c r="CV773" s="85"/>
      <c r="CW773" s="85"/>
      <c r="CX773" s="85"/>
      <c r="CY773" s="85"/>
      <c r="CZ773" s="85"/>
      <c r="DA773" s="85"/>
      <c r="DB773" s="85"/>
      <c r="DC773" s="85"/>
      <c r="DD773" s="85"/>
      <c r="DE773" s="85"/>
    </row>
    <row r="774" spans="1:109" x14ac:dyDescent="0.2">
      <c r="A774" s="85"/>
      <c r="B774" s="85"/>
      <c r="C774" s="85"/>
      <c r="D774" s="85"/>
      <c r="E774" s="86"/>
      <c r="F774" s="85"/>
      <c r="G774" s="87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8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x14ac:dyDescent="0.2">
      <c r="A775" s="85"/>
      <c r="B775" s="85"/>
      <c r="C775" s="85"/>
      <c r="D775" s="85"/>
      <c r="E775" s="86"/>
      <c r="F775" s="85"/>
      <c r="G775" s="87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8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  <c r="CM775" s="85"/>
      <c r="CN775" s="85"/>
      <c r="CO775" s="85"/>
      <c r="CP775" s="85"/>
      <c r="CQ775" s="85"/>
      <c r="CR775" s="85"/>
      <c r="CS775" s="85"/>
      <c r="CT775" s="85"/>
      <c r="CU775" s="85"/>
      <c r="CV775" s="85"/>
      <c r="CW775" s="85"/>
      <c r="CX775" s="85"/>
      <c r="CY775" s="85"/>
      <c r="CZ775" s="85"/>
      <c r="DA775" s="85"/>
      <c r="DB775" s="85"/>
      <c r="DC775" s="85"/>
      <c r="DD775" s="85"/>
      <c r="DE775" s="85"/>
    </row>
    <row r="776" spans="1:109" x14ac:dyDescent="0.2">
      <c r="A776" s="85"/>
      <c r="B776" s="85"/>
      <c r="C776" s="85"/>
      <c r="D776" s="85"/>
      <c r="E776" s="86"/>
      <c r="F776" s="85"/>
      <c r="G776" s="87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8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x14ac:dyDescent="0.2">
      <c r="A777" s="85"/>
      <c r="B777" s="85"/>
      <c r="C777" s="85"/>
      <c r="D777" s="85"/>
      <c r="E777" s="86"/>
      <c r="F777" s="85"/>
      <c r="G777" s="87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8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  <c r="CM777" s="85"/>
      <c r="CN777" s="85"/>
      <c r="CO777" s="85"/>
      <c r="CP777" s="85"/>
      <c r="CQ777" s="85"/>
      <c r="CR777" s="85"/>
      <c r="CS777" s="85"/>
      <c r="CT777" s="85"/>
      <c r="CU777" s="85"/>
      <c r="CV777" s="85"/>
      <c r="CW777" s="85"/>
      <c r="CX777" s="85"/>
      <c r="CY777" s="85"/>
      <c r="CZ777" s="85"/>
      <c r="DA777" s="85"/>
      <c r="DB777" s="85"/>
      <c r="DC777" s="85"/>
      <c r="DD777" s="85"/>
      <c r="DE777" s="85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x14ac:dyDescent="0.2">
      <c r="A779" s="85"/>
      <c r="B779" s="85"/>
      <c r="C779" s="85"/>
      <c r="D779" s="85"/>
      <c r="E779" s="86"/>
      <c r="F779" s="85"/>
      <c r="G779" s="87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8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  <c r="CM779" s="85"/>
      <c r="CN779" s="85"/>
      <c r="CO779" s="85"/>
      <c r="CP779" s="85"/>
      <c r="CQ779" s="85"/>
      <c r="CR779" s="85"/>
      <c r="CS779" s="85"/>
      <c r="CT779" s="85"/>
      <c r="CU779" s="85"/>
      <c r="CV779" s="85"/>
      <c r="CW779" s="85"/>
      <c r="CX779" s="85"/>
      <c r="CY779" s="85"/>
      <c r="CZ779" s="85"/>
      <c r="DA779" s="85"/>
      <c r="DB779" s="85"/>
      <c r="DC779" s="85"/>
      <c r="DD779" s="85"/>
      <c r="DE779" s="85"/>
    </row>
    <row r="780" spans="1:109" x14ac:dyDescent="0.2">
      <c r="A780" s="85"/>
      <c r="B780" s="85"/>
      <c r="C780" s="85"/>
      <c r="D780" s="85"/>
      <c r="E780" s="86"/>
      <c r="F780" s="85"/>
      <c r="G780" s="87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8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x14ac:dyDescent="0.2">
      <c r="A781" s="85"/>
      <c r="B781" s="85"/>
      <c r="C781" s="85"/>
      <c r="D781" s="85"/>
      <c r="E781" s="86"/>
      <c r="F781" s="85"/>
      <c r="G781" s="87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8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  <c r="CM781" s="85"/>
      <c r="CN781" s="85"/>
      <c r="CO781" s="85"/>
      <c r="CP781" s="85"/>
      <c r="CQ781" s="85"/>
      <c r="CR781" s="85"/>
      <c r="CS781" s="85"/>
      <c r="CT781" s="85"/>
      <c r="CU781" s="85"/>
      <c r="CV781" s="85"/>
      <c r="CW781" s="85"/>
      <c r="CX781" s="85"/>
      <c r="CY781" s="85"/>
      <c r="CZ781" s="85"/>
      <c r="DA781" s="85"/>
      <c r="DB781" s="85"/>
      <c r="DC781" s="85"/>
      <c r="DD781" s="85"/>
      <c r="DE781" s="85"/>
    </row>
    <row r="782" spans="1:109" x14ac:dyDescent="0.2">
      <c r="A782" s="85"/>
      <c r="B782" s="85"/>
      <c r="C782" s="85"/>
      <c r="D782" s="85"/>
      <c r="E782" s="86"/>
      <c r="F782" s="85"/>
      <c r="G782" s="87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8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x14ac:dyDescent="0.2">
      <c r="A783" s="85"/>
      <c r="B783" s="85"/>
      <c r="C783" s="85"/>
      <c r="D783" s="85"/>
      <c r="E783" s="86"/>
      <c r="F783" s="85"/>
      <c r="G783" s="87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8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  <c r="CM783" s="85"/>
      <c r="CN783" s="85"/>
      <c r="CO783" s="85"/>
      <c r="CP783" s="85"/>
      <c r="CQ783" s="85"/>
      <c r="CR783" s="85"/>
      <c r="CS783" s="85"/>
      <c r="CT783" s="85"/>
      <c r="CU783" s="85"/>
      <c r="CV783" s="85"/>
      <c r="CW783" s="85"/>
      <c r="CX783" s="85"/>
      <c r="CY783" s="85"/>
      <c r="CZ783" s="85"/>
      <c r="DA783" s="85"/>
      <c r="DB783" s="85"/>
      <c r="DC783" s="85"/>
      <c r="DD783" s="85"/>
      <c r="DE783" s="85"/>
    </row>
    <row r="784" spans="1:109" x14ac:dyDescent="0.2">
      <c r="A784" s="85"/>
      <c r="B784" s="85"/>
      <c r="C784" s="85"/>
      <c r="D784" s="85"/>
      <c r="E784" s="86"/>
      <c r="F784" s="85"/>
      <c r="G784" s="87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8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x14ac:dyDescent="0.2">
      <c r="A785" s="85"/>
      <c r="B785" s="85"/>
      <c r="C785" s="85"/>
      <c r="D785" s="85"/>
      <c r="E785" s="86"/>
      <c r="F785" s="85"/>
      <c r="G785" s="87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8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  <c r="CM785" s="85"/>
      <c r="CN785" s="85"/>
      <c r="CO785" s="85"/>
      <c r="CP785" s="85"/>
      <c r="CQ785" s="85"/>
      <c r="CR785" s="85"/>
      <c r="CS785" s="85"/>
      <c r="CT785" s="85"/>
      <c r="CU785" s="85"/>
      <c r="CV785" s="85"/>
      <c r="CW785" s="85"/>
      <c r="CX785" s="85"/>
      <c r="CY785" s="85"/>
      <c r="CZ785" s="85"/>
      <c r="DA785" s="85"/>
      <c r="DB785" s="85"/>
      <c r="DC785" s="85"/>
      <c r="DD785" s="85"/>
      <c r="DE785" s="85"/>
    </row>
    <row r="786" spans="1:109" x14ac:dyDescent="0.2">
      <c r="A786" s="85"/>
      <c r="B786" s="85"/>
      <c r="C786" s="85"/>
      <c r="D786" s="85"/>
      <c r="E786" s="86"/>
      <c r="F786" s="85"/>
      <c r="G786" s="87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8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x14ac:dyDescent="0.2">
      <c r="A787" s="85"/>
      <c r="B787" s="85"/>
      <c r="C787" s="85"/>
      <c r="D787" s="85"/>
      <c r="E787" s="86"/>
      <c r="F787" s="85"/>
      <c r="G787" s="87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8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  <c r="CM787" s="85"/>
      <c r="CN787" s="85"/>
      <c r="CO787" s="85"/>
      <c r="CP787" s="85"/>
      <c r="CQ787" s="85"/>
      <c r="CR787" s="85"/>
      <c r="CS787" s="85"/>
      <c r="CT787" s="85"/>
      <c r="CU787" s="85"/>
      <c r="CV787" s="85"/>
      <c r="CW787" s="85"/>
      <c r="CX787" s="85"/>
      <c r="CY787" s="85"/>
      <c r="CZ787" s="85"/>
      <c r="DA787" s="85"/>
      <c r="DB787" s="85"/>
      <c r="DC787" s="85"/>
      <c r="DD787" s="85"/>
      <c r="DE787" s="85"/>
    </row>
    <row r="788" spans="1:109" x14ac:dyDescent="0.2">
      <c r="A788" s="85"/>
      <c r="B788" s="85"/>
      <c r="C788" s="85"/>
      <c r="D788" s="85"/>
      <c r="E788" s="86"/>
      <c r="F788" s="85"/>
      <c r="G788" s="87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8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x14ac:dyDescent="0.2">
      <c r="A789" s="85"/>
      <c r="B789" s="85"/>
      <c r="C789" s="85"/>
      <c r="D789" s="85"/>
      <c r="E789" s="86"/>
      <c r="F789" s="85"/>
      <c r="G789" s="87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8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  <c r="CM789" s="85"/>
      <c r="CN789" s="85"/>
      <c r="CO789" s="85"/>
      <c r="CP789" s="85"/>
      <c r="CQ789" s="85"/>
      <c r="CR789" s="85"/>
      <c r="CS789" s="85"/>
      <c r="CT789" s="85"/>
      <c r="CU789" s="85"/>
      <c r="CV789" s="85"/>
      <c r="CW789" s="85"/>
      <c r="CX789" s="85"/>
      <c r="CY789" s="85"/>
      <c r="CZ789" s="85"/>
      <c r="DA789" s="85"/>
      <c r="DB789" s="85"/>
      <c r="DC789" s="85"/>
      <c r="DD789" s="85"/>
      <c r="DE789" s="85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x14ac:dyDescent="0.2">
      <c r="A791" s="85"/>
      <c r="B791" s="85"/>
      <c r="C791" s="85"/>
      <c r="D791" s="85"/>
      <c r="E791" s="86"/>
      <c r="F791" s="85"/>
      <c r="G791" s="87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8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  <c r="CM791" s="85"/>
      <c r="CN791" s="85"/>
      <c r="CO791" s="85"/>
      <c r="CP791" s="85"/>
      <c r="CQ791" s="85"/>
      <c r="CR791" s="85"/>
      <c r="CS791" s="85"/>
      <c r="CT791" s="85"/>
      <c r="CU791" s="85"/>
      <c r="CV791" s="85"/>
      <c r="CW791" s="85"/>
      <c r="CX791" s="85"/>
      <c r="CY791" s="85"/>
      <c r="CZ791" s="85"/>
      <c r="DA791" s="85"/>
      <c r="DB791" s="85"/>
      <c r="DC791" s="85"/>
      <c r="DD791" s="85"/>
      <c r="DE791" s="85"/>
    </row>
    <row r="792" spans="1:109" x14ac:dyDescent="0.2">
      <c r="A792" s="85"/>
      <c r="B792" s="85"/>
      <c r="C792" s="85"/>
      <c r="D792" s="85"/>
      <c r="E792" s="86"/>
      <c r="F792" s="85"/>
      <c r="G792" s="87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8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x14ac:dyDescent="0.2">
      <c r="A793" s="85"/>
      <c r="B793" s="85"/>
      <c r="C793" s="85"/>
      <c r="D793" s="85"/>
      <c r="E793" s="86"/>
      <c r="F793" s="85"/>
      <c r="G793" s="87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8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  <c r="CM793" s="85"/>
      <c r="CN793" s="85"/>
      <c r="CO793" s="85"/>
      <c r="CP793" s="85"/>
      <c r="CQ793" s="85"/>
      <c r="CR793" s="85"/>
      <c r="CS793" s="85"/>
      <c r="CT793" s="85"/>
      <c r="CU793" s="85"/>
      <c r="CV793" s="85"/>
      <c r="CW793" s="85"/>
      <c r="CX793" s="85"/>
      <c r="CY793" s="85"/>
      <c r="CZ793" s="85"/>
      <c r="DA793" s="85"/>
      <c r="DB793" s="85"/>
      <c r="DC793" s="85"/>
      <c r="DD793" s="85"/>
      <c r="DE793" s="85"/>
    </row>
    <row r="794" spans="1:109" x14ac:dyDescent="0.2">
      <c r="A794" s="85"/>
      <c r="B794" s="85"/>
      <c r="C794" s="85"/>
      <c r="D794" s="85"/>
      <c r="E794" s="86"/>
      <c r="F794" s="85"/>
      <c r="G794" s="87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8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x14ac:dyDescent="0.2">
      <c r="A795" s="85"/>
      <c r="B795" s="85"/>
      <c r="C795" s="85"/>
      <c r="D795" s="85"/>
      <c r="E795" s="86"/>
      <c r="F795" s="85"/>
      <c r="G795" s="87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8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  <c r="CM795" s="85"/>
      <c r="CN795" s="85"/>
      <c r="CO795" s="85"/>
      <c r="CP795" s="85"/>
      <c r="CQ795" s="85"/>
      <c r="CR795" s="85"/>
      <c r="CS795" s="85"/>
      <c r="CT795" s="85"/>
      <c r="CU795" s="85"/>
      <c r="CV795" s="85"/>
      <c r="CW795" s="85"/>
      <c r="CX795" s="85"/>
      <c r="CY795" s="85"/>
      <c r="CZ795" s="85"/>
      <c r="DA795" s="85"/>
      <c r="DB795" s="85"/>
      <c r="DC795" s="85"/>
      <c r="DD795" s="85"/>
      <c r="DE795" s="85"/>
    </row>
    <row r="796" spans="1:109" x14ac:dyDescent="0.2">
      <c r="A796" s="85"/>
      <c r="B796" s="85"/>
      <c r="C796" s="85"/>
      <c r="D796" s="85"/>
      <c r="E796" s="86"/>
      <c r="F796" s="85"/>
      <c r="G796" s="87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8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x14ac:dyDescent="0.2">
      <c r="A797" s="85"/>
      <c r="B797" s="85"/>
      <c r="C797" s="85"/>
      <c r="D797" s="85"/>
      <c r="E797" s="86"/>
      <c r="F797" s="85"/>
      <c r="G797" s="87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8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  <c r="CM797" s="85"/>
      <c r="CN797" s="85"/>
      <c r="CO797" s="85"/>
      <c r="CP797" s="85"/>
      <c r="CQ797" s="85"/>
      <c r="CR797" s="85"/>
      <c r="CS797" s="85"/>
      <c r="CT797" s="85"/>
      <c r="CU797" s="85"/>
      <c r="CV797" s="85"/>
      <c r="CW797" s="85"/>
      <c r="CX797" s="85"/>
      <c r="CY797" s="85"/>
      <c r="CZ797" s="85"/>
      <c r="DA797" s="85"/>
      <c r="DB797" s="85"/>
      <c r="DC797" s="85"/>
      <c r="DD797" s="85"/>
      <c r="DE797" s="85"/>
    </row>
    <row r="798" spans="1:109" x14ac:dyDescent="0.2">
      <c r="A798" s="85"/>
      <c r="B798" s="85"/>
      <c r="C798" s="85"/>
      <c r="D798" s="85"/>
      <c r="E798" s="86"/>
      <c r="F798" s="85"/>
      <c r="G798" s="87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8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x14ac:dyDescent="0.2">
      <c r="A799" s="85"/>
      <c r="B799" s="85"/>
      <c r="C799" s="85"/>
      <c r="D799" s="85"/>
      <c r="E799" s="86"/>
      <c r="F799" s="85"/>
      <c r="G799" s="87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8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  <c r="CM799" s="85"/>
      <c r="CN799" s="85"/>
      <c r="CO799" s="85"/>
      <c r="CP799" s="85"/>
      <c r="CQ799" s="85"/>
      <c r="CR799" s="85"/>
      <c r="CS799" s="85"/>
      <c r="CT799" s="85"/>
      <c r="CU799" s="85"/>
      <c r="CV799" s="85"/>
      <c r="CW799" s="85"/>
      <c r="CX799" s="85"/>
      <c r="CY799" s="85"/>
      <c r="CZ799" s="85"/>
      <c r="DA799" s="85"/>
      <c r="DB799" s="85"/>
      <c r="DC799" s="85"/>
      <c r="DD799" s="85"/>
      <c r="DE799" s="85"/>
    </row>
    <row r="800" spans="1:109" x14ac:dyDescent="0.2">
      <c r="A800" s="85"/>
      <c r="B800" s="85"/>
      <c r="C800" s="85"/>
      <c r="D800" s="85"/>
      <c r="E800" s="86"/>
      <c r="F800" s="85"/>
      <c r="G800" s="87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8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x14ac:dyDescent="0.2">
      <c r="A801" s="85"/>
      <c r="B801" s="85"/>
      <c r="C801" s="85"/>
      <c r="D801" s="85"/>
      <c r="E801" s="86"/>
      <c r="F801" s="85"/>
      <c r="G801" s="87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8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  <c r="CM801" s="85"/>
      <c r="CN801" s="85"/>
      <c r="CO801" s="85"/>
      <c r="CP801" s="85"/>
      <c r="CQ801" s="85"/>
      <c r="CR801" s="85"/>
      <c r="CS801" s="85"/>
      <c r="CT801" s="85"/>
      <c r="CU801" s="85"/>
      <c r="CV801" s="85"/>
      <c r="CW801" s="85"/>
      <c r="CX801" s="85"/>
      <c r="CY801" s="85"/>
      <c r="CZ801" s="85"/>
      <c r="DA801" s="85"/>
      <c r="DB801" s="85"/>
      <c r="DC801" s="85"/>
      <c r="DD801" s="85"/>
      <c r="DE801" s="85"/>
    </row>
    <row r="802" spans="1:109" x14ac:dyDescent="0.2">
      <c r="A802" s="85"/>
      <c r="B802" s="85"/>
      <c r="C802" s="85"/>
      <c r="D802" s="85"/>
      <c r="E802" s="86"/>
      <c r="F802" s="85"/>
      <c r="G802" s="87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8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x14ac:dyDescent="0.2">
      <c r="A803" s="85"/>
      <c r="B803" s="85"/>
      <c r="C803" s="85"/>
      <c r="D803" s="85"/>
      <c r="E803" s="86"/>
      <c r="F803" s="85"/>
      <c r="G803" s="87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8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  <c r="CM803" s="85"/>
      <c r="CN803" s="85"/>
      <c r="CO803" s="85"/>
      <c r="CP803" s="85"/>
      <c r="CQ803" s="85"/>
      <c r="CR803" s="85"/>
      <c r="CS803" s="85"/>
      <c r="CT803" s="85"/>
      <c r="CU803" s="85"/>
      <c r="CV803" s="85"/>
      <c r="CW803" s="85"/>
      <c r="CX803" s="85"/>
      <c r="CY803" s="85"/>
      <c r="CZ803" s="85"/>
      <c r="DA803" s="85"/>
      <c r="DB803" s="85"/>
      <c r="DC803" s="85"/>
      <c r="DD803" s="85"/>
      <c r="DE803" s="85"/>
    </row>
    <row r="804" spans="1:109" x14ac:dyDescent="0.2">
      <c r="A804" s="85"/>
      <c r="B804" s="85"/>
      <c r="C804" s="85"/>
      <c r="D804" s="85"/>
      <c r="E804" s="86"/>
      <c r="F804" s="85"/>
      <c r="G804" s="87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8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x14ac:dyDescent="0.2">
      <c r="A805" s="85"/>
      <c r="B805" s="85"/>
      <c r="C805" s="85"/>
      <c r="D805" s="85"/>
      <c r="E805" s="86"/>
      <c r="F805" s="85"/>
      <c r="G805" s="87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8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  <c r="CM805" s="85"/>
      <c r="CN805" s="85"/>
      <c r="CO805" s="85"/>
      <c r="CP805" s="85"/>
      <c r="CQ805" s="85"/>
      <c r="CR805" s="85"/>
      <c r="CS805" s="85"/>
      <c r="CT805" s="85"/>
      <c r="CU805" s="85"/>
      <c r="CV805" s="85"/>
      <c r="CW805" s="85"/>
      <c r="CX805" s="85"/>
      <c r="CY805" s="85"/>
      <c r="CZ805" s="85"/>
      <c r="DA805" s="85"/>
      <c r="DB805" s="85"/>
      <c r="DC805" s="85"/>
      <c r="DD805" s="85"/>
      <c r="DE805" s="85"/>
    </row>
    <row r="806" spans="1:109" x14ac:dyDescent="0.2">
      <c r="A806" s="85"/>
      <c r="B806" s="85"/>
      <c r="C806" s="85"/>
      <c r="D806" s="85"/>
      <c r="E806" s="86"/>
      <c r="F806" s="85"/>
      <c r="G806" s="87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8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x14ac:dyDescent="0.2">
      <c r="A807" s="85"/>
      <c r="B807" s="85"/>
      <c r="C807" s="85"/>
      <c r="D807" s="85"/>
      <c r="E807" s="86"/>
      <c r="F807" s="85"/>
      <c r="G807" s="87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8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  <c r="CM807" s="85"/>
      <c r="CN807" s="85"/>
      <c r="CO807" s="85"/>
      <c r="CP807" s="85"/>
      <c r="CQ807" s="85"/>
      <c r="CR807" s="85"/>
      <c r="CS807" s="85"/>
      <c r="CT807" s="85"/>
      <c r="CU807" s="85"/>
      <c r="CV807" s="85"/>
      <c r="CW807" s="85"/>
      <c r="CX807" s="85"/>
      <c r="CY807" s="85"/>
      <c r="CZ807" s="85"/>
      <c r="DA807" s="85"/>
      <c r="DB807" s="85"/>
      <c r="DC807" s="85"/>
      <c r="DD807" s="85"/>
      <c r="DE807" s="85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  <row r="1663" spans="1:109" x14ac:dyDescent="0.2">
      <c r="A1663" s="85"/>
      <c r="B1663" s="85"/>
      <c r="C1663" s="85"/>
      <c r="D1663" s="85"/>
      <c r="E1663" s="86"/>
      <c r="F1663" s="85"/>
      <c r="G1663" s="87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85"/>
      <c r="AI1663" s="85"/>
      <c r="AJ1663" s="85"/>
      <c r="AK1663" s="85"/>
      <c r="AL1663" s="85"/>
      <c r="AM1663" s="85"/>
      <c r="AN1663" s="85"/>
      <c r="AO1663" s="85"/>
      <c r="AP1663" s="85"/>
      <c r="AQ1663" s="85"/>
      <c r="AR1663" s="85"/>
      <c r="AS1663" s="85"/>
      <c r="AT1663" s="85"/>
      <c r="AU1663" s="85"/>
      <c r="AV1663" s="85"/>
      <c r="AW1663" s="85"/>
      <c r="AX1663" s="85"/>
      <c r="AY1663" s="85"/>
      <c r="AZ1663" s="85"/>
      <c r="BA1663" s="85"/>
      <c r="BB1663" s="85"/>
      <c r="BC1663" s="85"/>
      <c r="BD1663" s="85"/>
      <c r="BE1663" s="85"/>
      <c r="BF1663" s="88"/>
      <c r="BG1663" s="85"/>
      <c r="BH1663" s="85"/>
      <c r="BI1663" s="85"/>
      <c r="BJ1663" s="85"/>
      <c r="BK1663" s="85"/>
      <c r="BL1663" s="85"/>
      <c r="BM1663" s="85"/>
      <c r="BN1663" s="85"/>
      <c r="BO1663" s="85"/>
      <c r="BP1663" s="85"/>
      <c r="BQ1663" s="85"/>
      <c r="BR1663" s="85"/>
      <c r="BS1663" s="85"/>
      <c r="BT1663" s="85"/>
      <c r="BU1663" s="85"/>
      <c r="BV1663" s="85"/>
      <c r="BW1663" s="85"/>
      <c r="BX1663" s="85"/>
      <c r="BY1663" s="85"/>
      <c r="BZ1663" s="85"/>
      <c r="CA1663" s="85"/>
      <c r="CB1663" s="85"/>
      <c r="CC1663" s="85"/>
      <c r="CD1663" s="85"/>
      <c r="CE1663" s="85"/>
      <c r="CF1663" s="85"/>
      <c r="CG1663" s="85"/>
      <c r="CH1663" s="85"/>
      <c r="CI1663" s="85"/>
      <c r="CJ1663" s="85"/>
      <c r="CK1663" s="85"/>
      <c r="CL1663" s="85"/>
      <c r="CM1663" s="85"/>
      <c r="CN1663" s="85"/>
      <c r="CO1663" s="85"/>
      <c r="CP1663" s="85"/>
      <c r="CQ1663" s="85"/>
      <c r="CR1663" s="85"/>
      <c r="CS1663" s="85"/>
      <c r="CT1663" s="85"/>
      <c r="CU1663" s="85"/>
      <c r="CV1663" s="85"/>
      <c r="CW1663" s="85"/>
      <c r="CX1663" s="85"/>
      <c r="CY1663" s="85"/>
      <c r="CZ1663" s="85"/>
      <c r="DA1663" s="85"/>
      <c r="DB1663" s="85"/>
      <c r="DC1663" s="85"/>
      <c r="DD1663" s="85"/>
      <c r="DE1663" s="85"/>
    </row>
    <row r="1664" spans="1:109" x14ac:dyDescent="0.2">
      <c r="A1664" s="85"/>
      <c r="B1664" s="85"/>
      <c r="C1664" s="85"/>
      <c r="D1664" s="85"/>
      <c r="E1664" s="86"/>
      <c r="F1664" s="85"/>
      <c r="G1664" s="87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85"/>
      <c r="AI1664" s="85"/>
      <c r="AJ1664" s="85"/>
      <c r="AK1664" s="85"/>
      <c r="AL1664" s="85"/>
      <c r="AM1664" s="85"/>
      <c r="AN1664" s="85"/>
      <c r="AO1664" s="85"/>
      <c r="AP1664" s="85"/>
      <c r="AQ1664" s="85"/>
      <c r="AR1664" s="85"/>
      <c r="AS1664" s="85"/>
      <c r="AT1664" s="85"/>
      <c r="AU1664" s="85"/>
      <c r="AV1664" s="85"/>
      <c r="AW1664" s="85"/>
      <c r="AX1664" s="85"/>
      <c r="AY1664" s="85"/>
      <c r="AZ1664" s="85"/>
      <c r="BA1664" s="85"/>
      <c r="BB1664" s="85"/>
      <c r="BC1664" s="85"/>
      <c r="BD1664" s="85"/>
      <c r="BE1664" s="85"/>
      <c r="BF1664" s="88"/>
      <c r="BG1664" s="85"/>
      <c r="BH1664" s="85"/>
      <c r="BI1664" s="85"/>
      <c r="BJ1664" s="85"/>
      <c r="BK1664" s="85"/>
      <c r="BL1664" s="85"/>
      <c r="BM1664" s="85"/>
      <c r="BN1664" s="85"/>
      <c r="BO1664" s="85"/>
      <c r="BP1664" s="85"/>
      <c r="BQ1664" s="85"/>
      <c r="BR1664" s="85"/>
      <c r="BS1664" s="85"/>
      <c r="BT1664" s="85"/>
      <c r="BU1664" s="85"/>
      <c r="BV1664" s="85"/>
      <c r="BW1664" s="85"/>
      <c r="BX1664" s="85"/>
      <c r="BY1664" s="85"/>
      <c r="BZ1664" s="85"/>
      <c r="CA1664" s="85"/>
      <c r="CB1664" s="85"/>
      <c r="CC1664" s="85"/>
      <c r="CD1664" s="85"/>
      <c r="CE1664" s="85"/>
      <c r="CF1664" s="85"/>
      <c r="CG1664" s="85"/>
      <c r="CH1664" s="85"/>
      <c r="CI1664" s="85"/>
      <c r="CJ1664" s="85"/>
      <c r="CK1664" s="85"/>
      <c r="CL1664" s="85"/>
      <c r="CM1664" s="85"/>
      <c r="CN1664" s="85"/>
      <c r="CO1664" s="85"/>
      <c r="CP1664" s="85"/>
      <c r="CQ1664" s="85"/>
      <c r="CR1664" s="85"/>
      <c r="CS1664" s="85"/>
      <c r="CT1664" s="85"/>
      <c r="CU1664" s="85"/>
      <c r="CV1664" s="85"/>
      <c r="CW1664" s="85"/>
      <c r="CX1664" s="85"/>
      <c r="CY1664" s="85"/>
      <c r="CZ1664" s="85"/>
      <c r="DA1664" s="85"/>
      <c r="DB1664" s="85"/>
      <c r="DC1664" s="85"/>
      <c r="DD1664" s="85"/>
      <c r="DE1664" s="85"/>
    </row>
    <row r="1665" spans="1:109" x14ac:dyDescent="0.2">
      <c r="A1665" s="85"/>
      <c r="B1665" s="85"/>
      <c r="C1665" s="85"/>
      <c r="D1665" s="85"/>
      <c r="E1665" s="86"/>
      <c r="F1665" s="85"/>
      <c r="G1665" s="87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85"/>
      <c r="AI1665" s="85"/>
      <c r="AJ1665" s="85"/>
      <c r="AK1665" s="85"/>
      <c r="AL1665" s="85"/>
      <c r="AM1665" s="85"/>
      <c r="AN1665" s="85"/>
      <c r="AO1665" s="85"/>
      <c r="AP1665" s="85"/>
      <c r="AQ1665" s="85"/>
      <c r="AR1665" s="85"/>
      <c r="AS1665" s="85"/>
      <c r="AT1665" s="85"/>
      <c r="AU1665" s="85"/>
      <c r="AV1665" s="85"/>
      <c r="AW1665" s="85"/>
      <c r="AX1665" s="85"/>
      <c r="AY1665" s="85"/>
      <c r="AZ1665" s="85"/>
      <c r="BA1665" s="85"/>
      <c r="BB1665" s="85"/>
      <c r="BC1665" s="85"/>
      <c r="BD1665" s="85"/>
      <c r="BE1665" s="85"/>
      <c r="BF1665" s="88"/>
      <c r="BG1665" s="85"/>
      <c r="BH1665" s="85"/>
      <c r="BI1665" s="85"/>
      <c r="BJ1665" s="85"/>
      <c r="BK1665" s="85"/>
      <c r="BL1665" s="85"/>
      <c r="BM1665" s="85"/>
      <c r="BN1665" s="85"/>
      <c r="BO1665" s="85"/>
      <c r="BP1665" s="85"/>
      <c r="BQ1665" s="85"/>
      <c r="BR1665" s="85"/>
      <c r="BS1665" s="85"/>
      <c r="BT1665" s="85"/>
      <c r="BU1665" s="85"/>
      <c r="BV1665" s="85"/>
      <c r="BW1665" s="85"/>
      <c r="BX1665" s="85"/>
      <c r="BY1665" s="85"/>
      <c r="BZ1665" s="85"/>
      <c r="CA1665" s="85"/>
      <c r="CB1665" s="85"/>
      <c r="CC1665" s="85"/>
      <c r="CD1665" s="85"/>
      <c r="CE1665" s="85"/>
      <c r="CF1665" s="85"/>
      <c r="CG1665" s="85"/>
      <c r="CH1665" s="85"/>
      <c r="CI1665" s="85"/>
      <c r="CJ1665" s="85"/>
      <c r="CK1665" s="85"/>
      <c r="CL1665" s="85"/>
      <c r="CM1665" s="85"/>
      <c r="CN1665" s="85"/>
      <c r="CO1665" s="85"/>
      <c r="CP1665" s="85"/>
      <c r="CQ1665" s="85"/>
      <c r="CR1665" s="85"/>
      <c r="CS1665" s="85"/>
      <c r="CT1665" s="85"/>
      <c r="CU1665" s="85"/>
      <c r="CV1665" s="85"/>
      <c r="CW1665" s="85"/>
      <c r="CX1665" s="85"/>
      <c r="CY1665" s="85"/>
      <c r="CZ1665" s="85"/>
      <c r="DA1665" s="85"/>
      <c r="DB1665" s="85"/>
      <c r="DC1665" s="85"/>
      <c r="DD1665" s="85"/>
      <c r="DE1665" s="85"/>
    </row>
    <row r="1666" spans="1:109" x14ac:dyDescent="0.2">
      <c r="A1666" s="85"/>
      <c r="B1666" s="85"/>
      <c r="C1666" s="85"/>
      <c r="D1666" s="85"/>
      <c r="E1666" s="86"/>
      <c r="F1666" s="85"/>
      <c r="G1666" s="87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85"/>
      <c r="AI1666" s="85"/>
      <c r="AJ1666" s="85"/>
      <c r="AK1666" s="85"/>
      <c r="AL1666" s="85"/>
      <c r="AM1666" s="85"/>
      <c r="AN1666" s="85"/>
      <c r="AO1666" s="85"/>
      <c r="AP1666" s="85"/>
      <c r="AQ1666" s="85"/>
      <c r="AR1666" s="85"/>
      <c r="AS1666" s="85"/>
      <c r="AT1666" s="85"/>
      <c r="AU1666" s="85"/>
      <c r="AV1666" s="85"/>
      <c r="AW1666" s="85"/>
      <c r="AX1666" s="85"/>
      <c r="AY1666" s="85"/>
      <c r="AZ1666" s="85"/>
      <c r="BA1666" s="85"/>
      <c r="BB1666" s="85"/>
      <c r="BC1666" s="85"/>
      <c r="BD1666" s="85"/>
      <c r="BE1666" s="85"/>
      <c r="BF1666" s="88"/>
      <c r="BG1666" s="85"/>
      <c r="BH1666" s="85"/>
      <c r="BI1666" s="85"/>
      <c r="BJ1666" s="85"/>
      <c r="BK1666" s="85"/>
      <c r="BL1666" s="85"/>
      <c r="BM1666" s="85"/>
      <c r="BN1666" s="85"/>
      <c r="BO1666" s="85"/>
      <c r="BP1666" s="85"/>
      <c r="BQ1666" s="85"/>
      <c r="BR1666" s="85"/>
      <c r="BS1666" s="85"/>
      <c r="BT1666" s="85"/>
      <c r="BU1666" s="85"/>
      <c r="BV1666" s="85"/>
      <c r="BW1666" s="85"/>
      <c r="BX1666" s="85"/>
      <c r="BY1666" s="85"/>
      <c r="BZ1666" s="85"/>
      <c r="CA1666" s="85"/>
      <c r="CB1666" s="85"/>
      <c r="CC1666" s="85"/>
      <c r="CD1666" s="85"/>
      <c r="CE1666" s="85"/>
      <c r="CF1666" s="85"/>
      <c r="CG1666" s="85"/>
      <c r="CH1666" s="85"/>
      <c r="CI1666" s="85"/>
      <c r="CJ1666" s="85"/>
      <c r="CK1666" s="85"/>
      <c r="CL1666" s="85"/>
      <c r="CM1666" s="85"/>
      <c r="CN1666" s="85"/>
      <c r="CO1666" s="85"/>
      <c r="CP1666" s="85"/>
      <c r="CQ1666" s="85"/>
      <c r="CR1666" s="85"/>
      <c r="CS1666" s="85"/>
      <c r="CT1666" s="85"/>
      <c r="CU1666" s="85"/>
      <c r="CV1666" s="85"/>
      <c r="CW1666" s="85"/>
      <c r="CX1666" s="85"/>
      <c r="CY1666" s="85"/>
      <c r="CZ1666" s="85"/>
      <c r="DA1666" s="85"/>
      <c r="DB1666" s="85"/>
      <c r="DC1666" s="85"/>
      <c r="DD1666" s="85"/>
      <c r="DE1666" s="85"/>
    </row>
    <row r="1667" spans="1:109" x14ac:dyDescent="0.2">
      <c r="A1667" s="85"/>
      <c r="B1667" s="85"/>
      <c r="C1667" s="85"/>
      <c r="D1667" s="85"/>
      <c r="E1667" s="86"/>
      <c r="F1667" s="85"/>
      <c r="G1667" s="87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85"/>
      <c r="AI1667" s="85"/>
      <c r="AJ1667" s="85"/>
      <c r="AK1667" s="85"/>
      <c r="AL1667" s="85"/>
      <c r="AM1667" s="85"/>
      <c r="AN1667" s="85"/>
      <c r="AO1667" s="85"/>
      <c r="AP1667" s="85"/>
      <c r="AQ1667" s="85"/>
      <c r="AR1667" s="85"/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8"/>
      <c r="BG1667" s="85"/>
      <c r="BH1667" s="85"/>
      <c r="BI1667" s="85"/>
      <c r="BJ1667" s="85"/>
      <c r="BK1667" s="85"/>
      <c r="BL1667" s="85"/>
      <c r="BM1667" s="85"/>
      <c r="BN1667" s="85"/>
      <c r="BO1667" s="85"/>
      <c r="BP1667" s="85"/>
      <c r="BQ1667" s="85"/>
      <c r="BR1667" s="85"/>
      <c r="BS1667" s="85"/>
      <c r="BT1667" s="85"/>
      <c r="BU1667" s="85"/>
      <c r="BV1667" s="85"/>
      <c r="BW1667" s="85"/>
      <c r="BX1667" s="85"/>
      <c r="BY1667" s="85"/>
      <c r="BZ1667" s="85"/>
      <c r="CA1667" s="85"/>
      <c r="CB1667" s="85"/>
      <c r="CC1667" s="85"/>
      <c r="CD1667" s="85"/>
      <c r="CE1667" s="85"/>
      <c r="CF1667" s="85"/>
      <c r="CG1667" s="85"/>
      <c r="CH1667" s="85"/>
      <c r="CI1667" s="85"/>
      <c r="CJ1667" s="85"/>
      <c r="CK1667" s="85"/>
      <c r="CL1667" s="85"/>
      <c r="CM1667" s="85"/>
      <c r="CN1667" s="85"/>
      <c r="CO1667" s="85"/>
      <c r="CP1667" s="85"/>
      <c r="CQ1667" s="85"/>
      <c r="CR1667" s="85"/>
      <c r="CS1667" s="85"/>
      <c r="CT1667" s="85"/>
      <c r="CU1667" s="85"/>
      <c r="CV1667" s="85"/>
      <c r="CW1667" s="85"/>
      <c r="CX1667" s="85"/>
      <c r="CY1667" s="85"/>
      <c r="CZ1667" s="85"/>
      <c r="DA1667" s="85"/>
      <c r="DB1667" s="85"/>
      <c r="DC1667" s="85"/>
      <c r="DD1667" s="85"/>
      <c r="DE1667" s="85"/>
    </row>
    <row r="1668" spans="1:109" x14ac:dyDescent="0.2">
      <c r="A1668" s="85"/>
      <c r="B1668" s="85"/>
      <c r="C1668" s="85"/>
      <c r="D1668" s="85"/>
      <c r="E1668" s="86"/>
      <c r="F1668" s="85"/>
      <c r="G1668" s="87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85"/>
      <c r="AI1668" s="85"/>
      <c r="AJ1668" s="85"/>
      <c r="AK1668" s="85"/>
      <c r="AL1668" s="85"/>
      <c r="AM1668" s="85"/>
      <c r="AN1668" s="85"/>
      <c r="AO1668" s="85"/>
      <c r="AP1668" s="85"/>
      <c r="AQ1668" s="85"/>
      <c r="AR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8"/>
      <c r="BG1668" s="85"/>
      <c r="BH1668" s="85"/>
      <c r="BI1668" s="85"/>
      <c r="BJ1668" s="85"/>
      <c r="BK1668" s="85"/>
      <c r="BL1668" s="85"/>
      <c r="BM1668" s="85"/>
      <c r="BN1668" s="85"/>
      <c r="BO1668" s="85"/>
      <c r="BP1668" s="85"/>
      <c r="BQ1668" s="85"/>
      <c r="BR1668" s="85"/>
      <c r="BS1668" s="85"/>
      <c r="BT1668" s="85"/>
      <c r="BU1668" s="85"/>
      <c r="BV1668" s="85"/>
      <c r="BW1668" s="85"/>
      <c r="BX1668" s="85"/>
      <c r="BY1668" s="85"/>
      <c r="BZ1668" s="85"/>
      <c r="CA1668" s="85"/>
      <c r="CB1668" s="85"/>
      <c r="CC1668" s="85"/>
      <c r="CD1668" s="85"/>
      <c r="CE1668" s="85"/>
      <c r="CF1668" s="85"/>
      <c r="CG1668" s="85"/>
      <c r="CH1668" s="85"/>
      <c r="CI1668" s="85"/>
      <c r="CJ1668" s="85"/>
      <c r="CK1668" s="85"/>
      <c r="CL1668" s="85"/>
      <c r="CM1668" s="85"/>
      <c r="CN1668" s="85"/>
      <c r="CO1668" s="85"/>
      <c r="CP1668" s="85"/>
      <c r="CQ1668" s="85"/>
      <c r="CR1668" s="85"/>
      <c r="CS1668" s="85"/>
      <c r="CT1668" s="85"/>
      <c r="CU1668" s="85"/>
      <c r="CV1668" s="85"/>
      <c r="CW1668" s="85"/>
      <c r="CX1668" s="85"/>
      <c r="CY1668" s="85"/>
      <c r="CZ1668" s="85"/>
      <c r="DA1668" s="85"/>
      <c r="DB1668" s="85"/>
      <c r="DC1668" s="85"/>
      <c r="DD1668" s="85"/>
      <c r="DE1668" s="85"/>
    </row>
    <row r="1669" spans="1:109" x14ac:dyDescent="0.2">
      <c r="A1669" s="85"/>
      <c r="B1669" s="85"/>
      <c r="C1669" s="85"/>
      <c r="D1669" s="85"/>
      <c r="E1669" s="86"/>
      <c r="F1669" s="85"/>
      <c r="G1669" s="87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85"/>
      <c r="AI1669" s="85"/>
      <c r="AJ1669" s="85"/>
      <c r="AK1669" s="85"/>
      <c r="AL1669" s="85"/>
      <c r="AM1669" s="85"/>
      <c r="AN1669" s="85"/>
      <c r="AO1669" s="85"/>
      <c r="AP1669" s="85"/>
      <c r="AQ1669" s="85"/>
      <c r="AR1669" s="85"/>
      <c r="AS1669" s="85"/>
      <c r="AT1669" s="85"/>
      <c r="AU1669" s="85"/>
      <c r="AV1669" s="85"/>
      <c r="AW1669" s="85"/>
      <c r="AX1669" s="85"/>
      <c r="AY1669" s="85"/>
      <c r="AZ1669" s="85"/>
      <c r="BA1669" s="85"/>
      <c r="BB1669" s="85"/>
      <c r="BC1669" s="85"/>
      <c r="BD1669" s="85"/>
      <c r="BE1669" s="85"/>
      <c r="BF1669" s="88"/>
      <c r="BG1669" s="85"/>
      <c r="BH1669" s="85"/>
      <c r="BI1669" s="85"/>
      <c r="BJ1669" s="85"/>
      <c r="BK1669" s="85"/>
      <c r="BL1669" s="85"/>
      <c r="BM1669" s="85"/>
      <c r="BN1669" s="85"/>
      <c r="BO1669" s="85"/>
      <c r="BP1669" s="85"/>
      <c r="BQ1669" s="85"/>
      <c r="BR1669" s="85"/>
      <c r="BS1669" s="85"/>
      <c r="BT1669" s="85"/>
      <c r="BU1669" s="85"/>
      <c r="BV1669" s="85"/>
      <c r="BW1669" s="85"/>
      <c r="BX1669" s="85"/>
      <c r="BY1669" s="85"/>
      <c r="BZ1669" s="85"/>
      <c r="CA1669" s="85"/>
      <c r="CB1669" s="85"/>
      <c r="CC1669" s="85"/>
      <c r="CD1669" s="85"/>
      <c r="CE1669" s="85"/>
      <c r="CF1669" s="85"/>
      <c r="CG1669" s="85"/>
      <c r="CH1669" s="85"/>
      <c r="CI1669" s="85"/>
      <c r="CJ1669" s="85"/>
      <c r="CK1669" s="85"/>
      <c r="CL1669" s="85"/>
      <c r="CM1669" s="85"/>
      <c r="CN1669" s="85"/>
      <c r="CO1669" s="85"/>
      <c r="CP1669" s="85"/>
      <c r="CQ1669" s="85"/>
      <c r="CR1669" s="85"/>
      <c r="CS1669" s="85"/>
      <c r="CT1669" s="85"/>
      <c r="CU1669" s="85"/>
      <c r="CV1669" s="85"/>
      <c r="CW1669" s="85"/>
      <c r="CX1669" s="85"/>
      <c r="CY1669" s="85"/>
      <c r="CZ1669" s="85"/>
      <c r="DA1669" s="85"/>
      <c r="DB1669" s="85"/>
      <c r="DC1669" s="85"/>
      <c r="DD1669" s="85"/>
      <c r="DE1669" s="85"/>
    </row>
    <row r="1670" spans="1:109" x14ac:dyDescent="0.2">
      <c r="A1670" s="85"/>
      <c r="B1670" s="85"/>
      <c r="C1670" s="85"/>
      <c r="D1670" s="85"/>
      <c r="E1670" s="86"/>
      <c r="F1670" s="85"/>
      <c r="G1670" s="87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85"/>
      <c r="AI1670" s="85"/>
      <c r="AJ1670" s="85"/>
      <c r="AK1670" s="85"/>
      <c r="AL1670" s="85"/>
      <c r="AM1670" s="85"/>
      <c r="AN1670" s="85"/>
      <c r="AO1670" s="85"/>
      <c r="AP1670" s="85"/>
      <c r="AQ1670" s="85"/>
      <c r="AR1670" s="85"/>
      <c r="AS1670" s="85"/>
      <c r="AT1670" s="85"/>
      <c r="AU1670" s="85"/>
      <c r="AV1670" s="85"/>
      <c r="AW1670" s="85"/>
      <c r="AX1670" s="85"/>
      <c r="AY1670" s="85"/>
      <c r="AZ1670" s="85"/>
      <c r="BA1670" s="85"/>
      <c r="BB1670" s="85"/>
      <c r="BC1670" s="85"/>
      <c r="BD1670" s="85"/>
      <c r="BE1670" s="85"/>
      <c r="BF1670" s="88"/>
      <c r="BG1670" s="85"/>
      <c r="BH1670" s="85"/>
      <c r="BI1670" s="85"/>
      <c r="BJ1670" s="85"/>
      <c r="BK1670" s="85"/>
      <c r="BL1670" s="85"/>
      <c r="BM1670" s="85"/>
      <c r="BN1670" s="85"/>
      <c r="BO1670" s="85"/>
      <c r="BP1670" s="85"/>
      <c r="BQ1670" s="85"/>
      <c r="BR1670" s="85"/>
      <c r="BS1670" s="85"/>
      <c r="BT1670" s="85"/>
      <c r="BU1670" s="85"/>
      <c r="BV1670" s="85"/>
      <c r="BW1670" s="85"/>
      <c r="BX1670" s="85"/>
      <c r="BY1670" s="85"/>
      <c r="BZ1670" s="85"/>
      <c r="CA1670" s="85"/>
      <c r="CB1670" s="85"/>
      <c r="CC1670" s="85"/>
      <c r="CD1670" s="85"/>
      <c r="CE1670" s="85"/>
      <c r="CF1670" s="85"/>
      <c r="CG1670" s="85"/>
      <c r="CH1670" s="85"/>
      <c r="CI1670" s="85"/>
      <c r="CJ1670" s="85"/>
      <c r="CK1670" s="85"/>
      <c r="CL1670" s="85"/>
      <c r="CM1670" s="85"/>
      <c r="CN1670" s="85"/>
      <c r="CO1670" s="85"/>
      <c r="CP1670" s="85"/>
      <c r="CQ1670" s="85"/>
      <c r="CR1670" s="85"/>
      <c r="CS1670" s="85"/>
      <c r="CT1670" s="85"/>
      <c r="CU1670" s="85"/>
      <c r="CV1670" s="85"/>
      <c r="CW1670" s="85"/>
      <c r="CX1670" s="85"/>
      <c r="CY1670" s="85"/>
      <c r="CZ1670" s="85"/>
      <c r="DA1670" s="85"/>
      <c r="DB1670" s="85"/>
      <c r="DC1670" s="85"/>
      <c r="DD1670" s="85"/>
      <c r="DE1670" s="85"/>
    </row>
    <row r="1671" spans="1:109" x14ac:dyDescent="0.2">
      <c r="A1671" s="85"/>
      <c r="B1671" s="85"/>
      <c r="C1671" s="85"/>
      <c r="D1671" s="85"/>
      <c r="E1671" s="86"/>
      <c r="F1671" s="85"/>
      <c r="G1671" s="87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85"/>
      <c r="AI1671" s="85"/>
      <c r="AJ1671" s="85"/>
      <c r="AK1671" s="85"/>
      <c r="AL1671" s="85"/>
      <c r="AM1671" s="85"/>
      <c r="AN1671" s="85"/>
      <c r="AO1671" s="85"/>
      <c r="AP1671" s="85"/>
      <c r="AQ1671" s="85"/>
      <c r="AR1671" s="85"/>
      <c r="AS1671" s="85"/>
      <c r="AT1671" s="85"/>
      <c r="AU1671" s="85"/>
      <c r="AV1671" s="85"/>
      <c r="AW1671" s="85"/>
      <c r="AX1671" s="85"/>
      <c r="AY1671" s="85"/>
      <c r="AZ1671" s="85"/>
      <c r="BA1671" s="85"/>
      <c r="BB1671" s="85"/>
      <c r="BC1671" s="85"/>
      <c r="BD1671" s="85"/>
      <c r="BE1671" s="85"/>
      <c r="BF1671" s="88"/>
      <c r="BG1671" s="85"/>
      <c r="BH1671" s="85"/>
      <c r="BI1671" s="85"/>
      <c r="BJ1671" s="85"/>
      <c r="BK1671" s="85"/>
      <c r="BL1671" s="85"/>
      <c r="BM1671" s="85"/>
      <c r="BN1671" s="85"/>
      <c r="BO1671" s="85"/>
      <c r="BP1671" s="85"/>
      <c r="BQ1671" s="85"/>
      <c r="BR1671" s="85"/>
      <c r="BS1671" s="85"/>
      <c r="BT1671" s="85"/>
      <c r="BU1671" s="85"/>
      <c r="BV1671" s="85"/>
      <c r="BW1671" s="85"/>
      <c r="BX1671" s="85"/>
      <c r="BY1671" s="85"/>
      <c r="BZ1671" s="85"/>
      <c r="CA1671" s="85"/>
      <c r="CB1671" s="85"/>
      <c r="CC1671" s="85"/>
      <c r="CD1671" s="85"/>
      <c r="CE1671" s="85"/>
      <c r="CF1671" s="85"/>
      <c r="CG1671" s="85"/>
      <c r="CH1671" s="85"/>
      <c r="CI1671" s="85"/>
      <c r="CJ1671" s="85"/>
      <c r="CK1671" s="85"/>
      <c r="CL1671" s="85"/>
      <c r="CM1671" s="85"/>
      <c r="CN1671" s="85"/>
      <c r="CO1671" s="85"/>
      <c r="CP1671" s="85"/>
      <c r="CQ1671" s="85"/>
      <c r="CR1671" s="85"/>
      <c r="CS1671" s="85"/>
      <c r="CT1671" s="85"/>
      <c r="CU1671" s="85"/>
      <c r="CV1671" s="85"/>
      <c r="CW1671" s="85"/>
      <c r="CX1671" s="85"/>
      <c r="CY1671" s="85"/>
      <c r="CZ1671" s="85"/>
      <c r="DA1671" s="85"/>
      <c r="DB1671" s="85"/>
      <c r="DC1671" s="85"/>
      <c r="DD1671" s="85"/>
      <c r="DE1671" s="85"/>
    </row>
    <row r="1672" spans="1:109" x14ac:dyDescent="0.2">
      <c r="A1672" s="85"/>
      <c r="B1672" s="85"/>
      <c r="C1672" s="85"/>
      <c r="D1672" s="85"/>
      <c r="E1672" s="86"/>
      <c r="F1672" s="85"/>
      <c r="G1672" s="87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85"/>
      <c r="AI1672" s="85"/>
      <c r="AJ1672" s="85"/>
      <c r="AK1672" s="85"/>
      <c r="AL1672" s="85"/>
      <c r="AM1672" s="85"/>
      <c r="AN1672" s="85"/>
      <c r="AO1672" s="85"/>
      <c r="AP1672" s="85"/>
      <c r="AQ1672" s="85"/>
      <c r="AR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8"/>
      <c r="BG1672" s="85"/>
      <c r="BH1672" s="85"/>
      <c r="BI1672" s="85"/>
      <c r="BJ1672" s="85"/>
      <c r="BK1672" s="85"/>
      <c r="BL1672" s="85"/>
      <c r="BM1672" s="85"/>
      <c r="BN1672" s="85"/>
      <c r="BO1672" s="85"/>
      <c r="BP1672" s="85"/>
      <c r="BQ1672" s="85"/>
      <c r="BR1672" s="85"/>
      <c r="BS1672" s="85"/>
      <c r="BT1672" s="85"/>
      <c r="BU1672" s="85"/>
      <c r="BV1672" s="85"/>
      <c r="BW1672" s="85"/>
      <c r="BX1672" s="85"/>
      <c r="BY1672" s="85"/>
      <c r="BZ1672" s="85"/>
      <c r="CA1672" s="85"/>
      <c r="CB1672" s="85"/>
      <c r="CC1672" s="85"/>
      <c r="CD1672" s="85"/>
      <c r="CE1672" s="85"/>
      <c r="CF1672" s="85"/>
      <c r="CG1672" s="85"/>
      <c r="CH1672" s="85"/>
      <c r="CI1672" s="85"/>
      <c r="CJ1672" s="85"/>
      <c r="CK1672" s="85"/>
      <c r="CL1672" s="85"/>
      <c r="CM1672" s="85"/>
      <c r="CN1672" s="85"/>
      <c r="CO1672" s="85"/>
      <c r="CP1672" s="85"/>
      <c r="CQ1672" s="85"/>
      <c r="CR1672" s="85"/>
      <c r="CS1672" s="85"/>
      <c r="CT1672" s="85"/>
      <c r="CU1672" s="85"/>
      <c r="CV1672" s="85"/>
      <c r="CW1672" s="85"/>
      <c r="CX1672" s="85"/>
      <c r="CY1672" s="85"/>
      <c r="CZ1672" s="85"/>
      <c r="DA1672" s="85"/>
      <c r="DB1672" s="85"/>
      <c r="DC1672" s="85"/>
      <c r="DD1672" s="85"/>
      <c r="DE1672" s="85"/>
    </row>
    <row r="1673" spans="1:109" x14ac:dyDescent="0.2">
      <c r="A1673" s="85"/>
      <c r="B1673" s="85"/>
      <c r="C1673" s="85"/>
      <c r="D1673" s="85"/>
      <c r="E1673" s="86"/>
      <c r="F1673" s="85"/>
      <c r="G1673" s="87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85"/>
      <c r="AI1673" s="85"/>
      <c r="AJ1673" s="85"/>
      <c r="AK1673" s="85"/>
      <c r="AL1673" s="85"/>
      <c r="AM1673" s="85"/>
      <c r="AN1673" s="85"/>
      <c r="AO1673" s="85"/>
      <c r="AP1673" s="85"/>
      <c r="AQ1673" s="85"/>
      <c r="AR1673" s="85"/>
      <c r="AS1673" s="85"/>
      <c r="AT1673" s="85"/>
      <c r="AU1673" s="85"/>
      <c r="AV1673" s="85"/>
      <c r="AW1673" s="85"/>
      <c r="AX1673" s="85"/>
      <c r="AY1673" s="85"/>
      <c r="AZ1673" s="85"/>
      <c r="BA1673" s="85"/>
      <c r="BB1673" s="85"/>
      <c r="BC1673" s="85"/>
      <c r="BD1673" s="85"/>
      <c r="BE1673" s="85"/>
      <c r="BF1673" s="88"/>
      <c r="BG1673" s="85"/>
      <c r="BH1673" s="85"/>
      <c r="BI1673" s="85"/>
      <c r="BJ1673" s="85"/>
      <c r="BK1673" s="85"/>
      <c r="BL1673" s="85"/>
      <c r="BM1673" s="85"/>
      <c r="BN1673" s="85"/>
      <c r="BO1673" s="85"/>
      <c r="BP1673" s="85"/>
      <c r="BQ1673" s="85"/>
      <c r="BR1673" s="85"/>
      <c r="BS1673" s="85"/>
      <c r="BT1673" s="85"/>
      <c r="BU1673" s="85"/>
      <c r="BV1673" s="85"/>
      <c r="BW1673" s="85"/>
      <c r="BX1673" s="85"/>
      <c r="BY1673" s="85"/>
      <c r="BZ1673" s="85"/>
      <c r="CA1673" s="85"/>
      <c r="CB1673" s="85"/>
      <c r="CC1673" s="85"/>
      <c r="CD1673" s="85"/>
      <c r="CE1673" s="85"/>
      <c r="CF1673" s="85"/>
      <c r="CG1673" s="85"/>
      <c r="CH1673" s="85"/>
      <c r="CI1673" s="85"/>
      <c r="CJ1673" s="85"/>
      <c r="CK1673" s="85"/>
      <c r="CL1673" s="85"/>
      <c r="CM1673" s="85"/>
      <c r="CN1673" s="85"/>
      <c r="CO1673" s="85"/>
      <c r="CP1673" s="85"/>
      <c r="CQ1673" s="85"/>
      <c r="CR1673" s="85"/>
      <c r="CS1673" s="85"/>
      <c r="CT1673" s="85"/>
      <c r="CU1673" s="85"/>
      <c r="CV1673" s="85"/>
      <c r="CW1673" s="85"/>
      <c r="CX1673" s="85"/>
      <c r="CY1673" s="85"/>
      <c r="CZ1673" s="85"/>
      <c r="DA1673" s="85"/>
      <c r="DB1673" s="85"/>
      <c r="DC1673" s="85"/>
      <c r="DD1673" s="85"/>
      <c r="DE1673" s="85"/>
    </row>
    <row r="1674" spans="1:109" x14ac:dyDescent="0.2">
      <c r="A1674" s="85"/>
      <c r="B1674" s="85"/>
      <c r="C1674" s="85"/>
      <c r="D1674" s="85"/>
      <c r="E1674" s="86"/>
      <c r="F1674" s="85"/>
      <c r="G1674" s="87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85"/>
      <c r="AI1674" s="85"/>
      <c r="AJ1674" s="85"/>
      <c r="AK1674" s="85"/>
      <c r="AL1674" s="85"/>
      <c r="AM1674" s="85"/>
      <c r="AN1674" s="85"/>
      <c r="AO1674" s="85"/>
      <c r="AP1674" s="85"/>
      <c r="AQ1674" s="85"/>
      <c r="AR1674" s="85"/>
      <c r="AS1674" s="85"/>
      <c r="AT1674" s="85"/>
      <c r="AU1674" s="85"/>
      <c r="AV1674" s="85"/>
      <c r="AW1674" s="85"/>
      <c r="AX1674" s="85"/>
      <c r="AY1674" s="85"/>
      <c r="AZ1674" s="85"/>
      <c r="BA1674" s="85"/>
      <c r="BB1674" s="85"/>
      <c r="BC1674" s="85"/>
      <c r="BD1674" s="85"/>
      <c r="BE1674" s="85"/>
      <c r="BF1674" s="88"/>
      <c r="BG1674" s="85"/>
      <c r="BH1674" s="85"/>
      <c r="BI1674" s="85"/>
      <c r="BJ1674" s="85"/>
      <c r="BK1674" s="85"/>
      <c r="BL1674" s="85"/>
      <c r="BM1674" s="85"/>
      <c r="BN1674" s="85"/>
      <c r="BO1674" s="85"/>
      <c r="BP1674" s="85"/>
      <c r="BQ1674" s="85"/>
      <c r="BR1674" s="85"/>
      <c r="BS1674" s="85"/>
      <c r="BT1674" s="85"/>
      <c r="BU1674" s="85"/>
      <c r="BV1674" s="85"/>
      <c r="BW1674" s="85"/>
      <c r="BX1674" s="85"/>
      <c r="BY1674" s="85"/>
      <c r="BZ1674" s="85"/>
      <c r="CA1674" s="85"/>
      <c r="CB1674" s="85"/>
      <c r="CC1674" s="85"/>
      <c r="CD1674" s="85"/>
      <c r="CE1674" s="85"/>
      <c r="CF1674" s="85"/>
      <c r="CG1674" s="85"/>
      <c r="CH1674" s="85"/>
      <c r="CI1674" s="85"/>
      <c r="CJ1674" s="85"/>
      <c r="CK1674" s="85"/>
      <c r="CL1674" s="85"/>
      <c r="CM1674" s="85"/>
      <c r="CN1674" s="85"/>
      <c r="CO1674" s="85"/>
      <c r="CP1674" s="85"/>
      <c r="CQ1674" s="85"/>
      <c r="CR1674" s="85"/>
      <c r="CS1674" s="85"/>
      <c r="CT1674" s="85"/>
      <c r="CU1674" s="85"/>
      <c r="CV1674" s="85"/>
      <c r="CW1674" s="85"/>
      <c r="CX1674" s="85"/>
      <c r="CY1674" s="85"/>
      <c r="CZ1674" s="85"/>
      <c r="DA1674" s="85"/>
      <c r="DB1674" s="85"/>
      <c r="DC1674" s="85"/>
      <c r="DD1674" s="85"/>
      <c r="DE1674" s="85"/>
    </row>
    <row r="1675" spans="1:109" x14ac:dyDescent="0.2">
      <c r="A1675" s="85"/>
      <c r="B1675" s="85"/>
      <c r="C1675" s="85"/>
      <c r="D1675" s="85"/>
      <c r="E1675" s="86"/>
      <c r="F1675" s="85"/>
      <c r="G1675" s="87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85"/>
      <c r="AI1675" s="85"/>
      <c r="AJ1675" s="85"/>
      <c r="AK1675" s="85"/>
      <c r="AL1675" s="85"/>
      <c r="AM1675" s="85"/>
      <c r="AN1675" s="85"/>
      <c r="AO1675" s="85"/>
      <c r="AP1675" s="85"/>
      <c r="AQ1675" s="85"/>
      <c r="AR1675" s="85"/>
      <c r="AS1675" s="85"/>
      <c r="AT1675" s="85"/>
      <c r="AU1675" s="85"/>
      <c r="AV1675" s="85"/>
      <c r="AW1675" s="85"/>
      <c r="AX1675" s="85"/>
      <c r="AY1675" s="85"/>
      <c r="AZ1675" s="85"/>
      <c r="BA1675" s="85"/>
      <c r="BB1675" s="85"/>
      <c r="BC1675" s="85"/>
      <c r="BD1675" s="85"/>
      <c r="BE1675" s="85"/>
      <c r="BF1675" s="88"/>
      <c r="BG1675" s="85"/>
      <c r="BH1675" s="85"/>
      <c r="BI1675" s="85"/>
      <c r="BJ1675" s="85"/>
      <c r="BK1675" s="85"/>
      <c r="BL1675" s="85"/>
      <c r="BM1675" s="85"/>
      <c r="BN1675" s="85"/>
      <c r="BO1675" s="85"/>
      <c r="BP1675" s="85"/>
      <c r="BQ1675" s="85"/>
      <c r="BR1675" s="85"/>
      <c r="BS1675" s="85"/>
      <c r="BT1675" s="85"/>
      <c r="BU1675" s="85"/>
      <c r="BV1675" s="85"/>
      <c r="BW1675" s="85"/>
      <c r="BX1675" s="85"/>
      <c r="BY1675" s="85"/>
      <c r="BZ1675" s="85"/>
      <c r="CA1675" s="85"/>
      <c r="CB1675" s="85"/>
      <c r="CC1675" s="85"/>
      <c r="CD1675" s="85"/>
      <c r="CE1675" s="85"/>
      <c r="CF1675" s="85"/>
      <c r="CG1675" s="85"/>
      <c r="CH1675" s="85"/>
      <c r="CI1675" s="85"/>
      <c r="CJ1675" s="85"/>
      <c r="CK1675" s="85"/>
      <c r="CL1675" s="85"/>
      <c r="CM1675" s="85"/>
      <c r="CN1675" s="85"/>
      <c r="CO1675" s="85"/>
      <c r="CP1675" s="85"/>
      <c r="CQ1675" s="85"/>
      <c r="CR1675" s="85"/>
      <c r="CS1675" s="85"/>
      <c r="CT1675" s="85"/>
      <c r="CU1675" s="85"/>
      <c r="CV1675" s="85"/>
      <c r="CW1675" s="85"/>
      <c r="CX1675" s="85"/>
      <c r="CY1675" s="85"/>
      <c r="CZ1675" s="85"/>
      <c r="DA1675" s="85"/>
      <c r="DB1675" s="85"/>
      <c r="DC1675" s="85"/>
      <c r="DD1675" s="85"/>
      <c r="DE1675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S377"/>
  <sheetViews>
    <sheetView tabSelected="1" workbookViewId="0">
      <pane ySplit="3" topLeftCell="A94" activePane="bottomLeft" state="frozenSplit"/>
      <selection pane="bottomLeft" activeCell="B123" sqref="B123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1.85546875" style="99" bestFit="1" customWidth="1"/>
    <col min="4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1.42578125" style="8"/>
    <col min="11" max="12" width="11.42578125" style="77"/>
    <col min="13" max="13" width="14.42578125" style="111" bestFit="1" customWidth="1"/>
    <col min="14" max="14" width="11.42578125" style="111"/>
    <col min="15" max="15" width="13.5703125" style="111" bestFit="1" customWidth="1"/>
    <col min="16" max="16" width="11.42578125" style="111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28" t="s">
        <v>72</v>
      </c>
      <c r="N1" s="129" t="s">
        <v>4</v>
      </c>
      <c r="O1" s="128" t="s">
        <v>83</v>
      </c>
      <c r="P1" s="129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170</v>
      </c>
      <c r="D2" s="81" t="s">
        <v>33</v>
      </c>
      <c r="E2" s="81" t="s">
        <v>36</v>
      </c>
      <c r="F2" s="81" t="s">
        <v>37</v>
      </c>
      <c r="G2" s="81" t="s">
        <v>84</v>
      </c>
      <c r="H2" s="81" t="s">
        <v>85</v>
      </c>
      <c r="I2" s="105" t="s">
        <v>84</v>
      </c>
      <c r="J2" s="105" t="s">
        <v>37</v>
      </c>
      <c r="K2" s="102" t="s">
        <v>39</v>
      </c>
      <c r="L2" s="102" t="s">
        <v>50</v>
      </c>
      <c r="M2" s="130" t="s">
        <v>40</v>
      </c>
      <c r="N2" s="131" t="s">
        <v>40</v>
      </c>
      <c r="O2" s="130" t="s">
        <v>86</v>
      </c>
      <c r="P2" s="131" t="s">
        <v>40</v>
      </c>
      <c r="Q2" s="102" t="s">
        <v>39</v>
      </c>
      <c r="R2" s="102" t="s">
        <v>50</v>
      </c>
      <c r="S2" s="82" t="s">
        <v>12</v>
      </c>
    </row>
    <row r="9" spans="1:19" s="167" customFormat="1" x14ac:dyDescent="0.2">
      <c r="A9" s="167">
        <f>Input!A9</f>
        <v>10368</v>
      </c>
      <c r="B9" s="167" t="str">
        <f>Input!B9</f>
        <v>Hu1-13</v>
      </c>
      <c r="C9" s="168">
        <f>Calc!O9*1000</f>
        <v>13713.208176638016</v>
      </c>
      <c r="D9" s="168">
        <f>Calc!P9*1000</f>
        <v>1.7600617210061276</v>
      </c>
      <c r="E9" s="168">
        <f>Calc!X9</f>
        <v>0.77211533693652157</v>
      </c>
      <c r="F9" s="168">
        <f>Calc!Y9</f>
        <v>4.7174067761414041E-3</v>
      </c>
      <c r="G9" s="168">
        <f>Calc!AN9</f>
        <v>1.0005986555001607</v>
      </c>
      <c r="H9" s="168">
        <f>Calc!AO9</f>
        <v>2.7489749243184724E-3</v>
      </c>
      <c r="I9" s="169">
        <f>Calc!AH9</f>
        <v>54302.346555748394</v>
      </c>
      <c r="J9" s="169">
        <f>Calc!AI9</f>
        <v>363.70413359323311</v>
      </c>
      <c r="K9" s="170">
        <f>Calc!AJ9</f>
        <v>0.33857887965882405</v>
      </c>
      <c r="L9" s="170">
        <f>Calc!AK9</f>
        <v>2.0765797907547987</v>
      </c>
      <c r="M9" s="171" t="str">
        <f>Calc!AP9</f>
        <v>Out of range</v>
      </c>
      <c r="N9" s="171" t="e">
        <f>Calc!AQ9</f>
        <v>#VALUE!</v>
      </c>
      <c r="O9" s="171" t="str">
        <f>Calc!AW9</f>
        <v>Out of range</v>
      </c>
      <c r="P9" s="171" t="e">
        <f>Calc!AY9</f>
        <v>#VALUE!</v>
      </c>
      <c r="Q9" s="170" t="e">
        <f>Calc!BB9</f>
        <v>#VALUE!</v>
      </c>
      <c r="R9" s="170" t="e">
        <f>Calc!BC9</f>
        <v>#VALUE!</v>
      </c>
      <c r="S9" s="167">
        <f>Input!E9</f>
        <v>0</v>
      </c>
    </row>
    <row r="10" spans="1:19" x14ac:dyDescent="0.2">
      <c r="A10" s="1">
        <f>Input!A252</f>
        <v>10822</v>
      </c>
      <c r="B10" s="1" t="str">
        <f>Input!B252</f>
        <v>GH17-05-1,75</v>
      </c>
      <c r="C10" s="99">
        <f>Calc!O252*1000</f>
        <v>169.56015781893259</v>
      </c>
      <c r="D10" s="99">
        <f>Calc!P252*1000</f>
        <v>9.239702758844176E-2</v>
      </c>
      <c r="E10" s="99">
        <f>Calc!X252</f>
        <v>4.5368826633456312</v>
      </c>
      <c r="F10" s="99">
        <f>Calc!Y252</f>
        <v>1.0350079282583595E-2</v>
      </c>
      <c r="G10" s="99">
        <f>Calc!AN252</f>
        <v>1.7767354339601627E-2</v>
      </c>
      <c r="H10" s="5">
        <f>Calc!AO252</f>
        <v>3.0464565931786477E-4</v>
      </c>
      <c r="I10" s="8">
        <f>Calc!AH252</f>
        <v>2.0320557802105768</v>
      </c>
      <c r="J10" s="8">
        <f>Calc!AI252</f>
        <v>3.5131978271292628E-2</v>
      </c>
      <c r="K10" s="77">
        <f>Calc!AJ252</f>
        <v>67.177703852984166</v>
      </c>
      <c r="L10" s="77">
        <f>Calc!AK252</f>
        <v>1.4287051462591049</v>
      </c>
      <c r="M10" s="111">
        <f>Calc!AP252</f>
        <v>1.833</v>
      </c>
      <c r="N10" s="111">
        <f>Calc!AQ252</f>
        <v>3.1699999999999999E-2</v>
      </c>
      <c r="O10" s="111">
        <f>Calc!AW252</f>
        <v>9.9299999999999999E-2</v>
      </c>
      <c r="P10" s="111">
        <f>Calc!AY252</f>
        <v>0.87449827300719507</v>
      </c>
      <c r="Q10" s="77">
        <f>Calc!BB252</f>
        <v>67.196560028267072</v>
      </c>
      <c r="R10" s="77">
        <f>Calc!BC252</f>
        <v>1.4387243978764419</v>
      </c>
      <c r="S10" s="1">
        <f>Input!E252</f>
        <v>1.75</v>
      </c>
    </row>
    <row r="11" spans="1:19" s="167" customFormat="1" x14ac:dyDescent="0.2">
      <c r="A11" s="1">
        <f>Input!A142</f>
        <v>10703</v>
      </c>
      <c r="B11" s="1" t="str">
        <f>Input!B142</f>
        <v>B1-5mm</v>
      </c>
      <c r="C11" s="99">
        <f>Calc!O142*1000</f>
        <v>477.00921181318256</v>
      </c>
      <c r="D11" s="99">
        <f>Calc!P142*1000</f>
        <v>1.9036122147237725E-2</v>
      </c>
      <c r="E11" s="99">
        <f>Calc!X142</f>
        <v>7.10081332220001E-2</v>
      </c>
      <c r="F11" s="99">
        <f>Calc!Y142</f>
        <v>1.1837012808141827E-4</v>
      </c>
      <c r="G11" s="99">
        <f>Calc!AN142</f>
        <v>2.4000308170146626E-3</v>
      </c>
      <c r="H11" s="5">
        <f>Calc!AO142</f>
        <v>5.4264619954290541E-5</v>
      </c>
      <c r="I11" s="8">
        <f>Calc!AH142</f>
        <v>49.288855507918456</v>
      </c>
      <c r="J11" s="8">
        <f>Calc!AI142</f>
        <v>1.117442522454039</v>
      </c>
      <c r="K11" s="77">
        <f>Calc!AJ142</f>
        <v>567.81153357583912</v>
      </c>
      <c r="L11" s="77">
        <f>Calc!AK142</f>
        <v>0.6977154031269156</v>
      </c>
      <c r="M11" s="111">
        <f>Calc!AP142</f>
        <v>0.1673</v>
      </c>
      <c r="N11" s="111">
        <f>Calc!AQ142</f>
        <v>4.4999999999999997E-3</v>
      </c>
      <c r="O11" s="111">
        <f>Calc!AW142</f>
        <v>0.16470000000000001</v>
      </c>
      <c r="P11" s="111">
        <f>Calc!AY142</f>
        <v>3.9934620634553249E-3</v>
      </c>
      <c r="Q11" s="77">
        <f>Calc!BB142</f>
        <v>568.0759066077203</v>
      </c>
      <c r="R11" s="77">
        <f>Calc!BC142</f>
        <v>0.69806970556236114</v>
      </c>
      <c r="S11" s="1">
        <f>Input!E142</f>
        <v>5</v>
      </c>
    </row>
    <row r="12" spans="1:19" x14ac:dyDescent="0.2">
      <c r="A12" s="1">
        <f>Input!A76</f>
        <v>10650</v>
      </c>
      <c r="B12" s="1" t="str">
        <f>Input!B76</f>
        <v>B1 - 7.5 mm</v>
      </c>
      <c r="C12" s="99">
        <f>Calc!O76*1000</f>
        <v>578.20117505368557</v>
      </c>
      <c r="D12" s="99">
        <f>Calc!P76*1000</f>
        <v>2.5769609978876944E-2</v>
      </c>
      <c r="E12" s="99">
        <f>Calc!X76</f>
        <v>0.1065276693163211</v>
      </c>
      <c r="F12" s="99">
        <f>Calc!Y76</f>
        <v>2.4287783196922101E-4</v>
      </c>
      <c r="G12" s="99">
        <f>Calc!AN76</f>
        <v>2.8751632318706017E-3</v>
      </c>
      <c r="H12" s="5">
        <f>Calc!AO76</f>
        <v>6.2067402071090059E-5</v>
      </c>
      <c r="I12" s="8">
        <f>Calc!AH76</f>
        <v>47.672203726739816</v>
      </c>
      <c r="J12" s="8">
        <f>Calc!AI76</f>
        <v>1.0348421912520351</v>
      </c>
      <c r="K12" s="77">
        <f>Calc!AJ76</f>
        <v>585.15925984536921</v>
      </c>
      <c r="L12" s="77">
        <f>Calc!AK76</f>
        <v>0.63514076250505813</v>
      </c>
      <c r="M12" s="111">
        <f>Calc!AP76</f>
        <v>0.19819999999999999</v>
      </c>
      <c r="N12" s="111">
        <f>Calc!AQ76</f>
        <v>4.5999999999999999E-3</v>
      </c>
      <c r="O12" s="111">
        <f>Calc!AW76</f>
        <v>0.1951</v>
      </c>
      <c r="P12" s="111">
        <f>Calc!AY76</f>
        <v>4.5576087615952811E-3</v>
      </c>
      <c r="Q12" s="77">
        <f>Calc!BB76</f>
        <v>585.48201215049926</v>
      </c>
      <c r="R12" s="77">
        <f>Calc!BC76</f>
        <v>0.63553583172902028</v>
      </c>
      <c r="S12" s="1">
        <f>Input!E76</f>
        <v>7.5</v>
      </c>
    </row>
    <row r="13" spans="1:19" s="167" customFormat="1" x14ac:dyDescent="0.2">
      <c r="A13" s="1">
        <f>Input!A78</f>
        <v>10651</v>
      </c>
      <c r="B13" s="1" t="str">
        <f>Input!B78</f>
        <v>B1 - 15 mm</v>
      </c>
      <c r="C13" s="99">
        <f>Calc!O78*1000</f>
        <v>460.45424395644767</v>
      </c>
      <c r="D13" s="99">
        <f>Calc!P78*1000</f>
        <v>2.8303948208694193E-2</v>
      </c>
      <c r="E13" s="99">
        <f>Calc!X78</f>
        <v>3.5545781115149305E-2</v>
      </c>
      <c r="F13" s="99">
        <f>Calc!Y78</f>
        <v>1.4758549182534224E-4</v>
      </c>
      <c r="G13" s="99">
        <f>Calc!AN78</f>
        <v>3.5722874519868442E-3</v>
      </c>
      <c r="H13" s="5">
        <f>Calc!AO78</f>
        <v>7.9256905228389373E-5</v>
      </c>
      <c r="I13" s="8">
        <f>Calc!AH78</f>
        <v>141.5538369578093</v>
      </c>
      <c r="J13" s="8">
        <f>Calc!AI78</f>
        <v>3.195106578063144</v>
      </c>
      <c r="K13" s="77">
        <f>Calc!AJ78</f>
        <v>602.9805053300388</v>
      </c>
      <c r="L13" s="77">
        <f>Calc!AK78</f>
        <v>0.9871686063144709</v>
      </c>
      <c r="M13" s="111">
        <f>Calc!AP78</f>
        <v>0.24360000000000001</v>
      </c>
      <c r="N13" s="111">
        <f>Calc!AQ78</f>
        <v>6.7000000000000002E-3</v>
      </c>
      <c r="O13" s="111">
        <f>Calc!AW78</f>
        <v>0.24229999999999999</v>
      </c>
      <c r="P13" s="111">
        <f>Calc!AY78</f>
        <v>5.4501706839861965E-3</v>
      </c>
      <c r="Q13" s="77">
        <f>Calc!BB78</f>
        <v>603.39357533292082</v>
      </c>
      <c r="R13" s="77">
        <f>Calc!BC78</f>
        <v>0.98788858822551484</v>
      </c>
      <c r="S13" s="1">
        <f>Input!E78</f>
        <v>15</v>
      </c>
    </row>
    <row r="14" spans="1:19" x14ac:dyDescent="0.2">
      <c r="A14" s="1">
        <f>Input!A80</f>
        <v>10652</v>
      </c>
      <c r="B14" s="1" t="str">
        <f>Input!B80</f>
        <v>B1 - 18 mm</v>
      </c>
      <c r="C14" s="99">
        <f>Calc!O80*1000</f>
        <v>499.3683220456262</v>
      </c>
      <c r="D14" s="99">
        <f>Calc!P80*1000</f>
        <v>2.1547097881949646E-2</v>
      </c>
      <c r="E14" s="99">
        <f>Calc!X80</f>
        <v>5.6724074466692316E-2</v>
      </c>
      <c r="F14" s="99">
        <f>Calc!Y80</f>
        <v>2.1936800582195002E-4</v>
      </c>
      <c r="G14" s="99">
        <f>Calc!AN80</f>
        <v>4.9265596549543187E-3</v>
      </c>
      <c r="H14" s="5">
        <f>Calc!AO80</f>
        <v>6.8802569342463836E-5</v>
      </c>
      <c r="I14" s="8">
        <f>Calc!AH80</f>
        <v>132.4617009314299</v>
      </c>
      <c r="J14" s="8">
        <f>Calc!AI80</f>
        <v>1.9195212048062715</v>
      </c>
      <c r="K14" s="77">
        <f>Calc!AJ80</f>
        <v>626.96170674449775</v>
      </c>
      <c r="L14" s="77">
        <f>Calc!AK80</f>
        <v>0.77725905926696803</v>
      </c>
      <c r="M14" s="111">
        <f>Calc!AP80</f>
        <v>0.33110000000000001</v>
      </c>
      <c r="N14" s="111">
        <f>Calc!AQ80</f>
        <v>4.8999999999999998E-3</v>
      </c>
      <c r="O14" s="111">
        <f>Calc!AW80</f>
        <v>0.32919999999999999</v>
      </c>
      <c r="P14" s="111">
        <f>Calc!AY80</f>
        <v>4.7263763194889518E-3</v>
      </c>
      <c r="Q14" s="77">
        <f>Calc!BB80</f>
        <v>627.54531463421472</v>
      </c>
      <c r="R14" s="77">
        <f>Calc!BC80</f>
        <v>0.77802773334417896</v>
      </c>
      <c r="S14" s="1">
        <f>Input!E80</f>
        <v>18</v>
      </c>
    </row>
    <row r="15" spans="1:19" s="167" customFormat="1" x14ac:dyDescent="0.2">
      <c r="A15" s="1">
        <f>Input!A40</f>
        <v>10520</v>
      </c>
      <c r="B15" s="1" t="str">
        <f>Input!B40</f>
        <v>EO-C-23.5</v>
      </c>
      <c r="C15" s="99">
        <f>Calc!O40*1000</f>
        <v>804.06079577697039</v>
      </c>
      <c r="D15" s="99">
        <f>Calc!P40*1000</f>
        <v>5.3485247534658352E-2</v>
      </c>
      <c r="E15" s="99">
        <f>Calc!X40</f>
        <v>5.2841111619847426E-2</v>
      </c>
      <c r="F15" s="99">
        <f>Calc!Y40</f>
        <v>1.7278460754338937E-4</v>
      </c>
      <c r="G15" s="99">
        <f>Calc!AN40</f>
        <v>5.5953949890609781E-3</v>
      </c>
      <c r="H15" s="5">
        <f>Calc!AO40</f>
        <v>9.9026350750233948E-5</v>
      </c>
      <c r="I15" s="8">
        <f>Calc!AH40</f>
        <v>259.4496225405868</v>
      </c>
      <c r="J15" s="8">
        <f>Calc!AI40</f>
        <v>4.6693793035372062</v>
      </c>
      <c r="K15" s="77">
        <f>Calc!AJ40</f>
        <v>14.270023812160249</v>
      </c>
      <c r="L15" s="77">
        <f>Calc!AK40</f>
        <v>1.0838318274926995</v>
      </c>
      <c r="M15" s="111">
        <f>Calc!AP40</f>
        <v>0.60409999999999997</v>
      </c>
      <c r="N15" s="111">
        <f>Calc!AQ40</f>
        <v>1.2E-2</v>
      </c>
      <c r="O15" s="111">
        <f>Calc!AW40</f>
        <v>0.60229999999999995</v>
      </c>
      <c r="P15" s="111">
        <f>Calc!AY40</f>
        <v>1.0774662847563508E-2</v>
      </c>
      <c r="Q15" s="77">
        <f>Calc!BB40</f>
        <v>14.294336082568391</v>
      </c>
      <c r="R15" s="77">
        <f>Calc!BC40</f>
        <v>1.0856784707147658</v>
      </c>
      <c r="S15" s="1">
        <f>Input!E40</f>
        <v>23.5</v>
      </c>
    </row>
    <row r="16" spans="1:19" x14ac:dyDescent="0.2">
      <c r="A16" s="1">
        <f>Input!A280</f>
        <v>10855</v>
      </c>
      <c r="B16" s="1" t="str">
        <f>Input!B280</f>
        <v>KMS-6_7,5</v>
      </c>
      <c r="C16" s="99">
        <f>Calc!O280*1000</f>
        <v>87.277141316056458</v>
      </c>
      <c r="D16" s="99">
        <f>Calc!P280*1000</f>
        <v>1.0113637508647076E-2</v>
      </c>
      <c r="E16" s="99">
        <f>Calc!X280</f>
        <v>1.5123698908594316</v>
      </c>
      <c r="F16" s="99">
        <f>Calc!Y280</f>
        <v>2.5839696282726086E-3</v>
      </c>
      <c r="G16" s="99">
        <f>Calc!AN280</f>
        <v>9.2950977617710078E-3</v>
      </c>
      <c r="H16" s="5">
        <f>Calc!AO280</f>
        <v>4.3342307124224323E-4</v>
      </c>
      <c r="I16" s="8">
        <f>Calc!AH280</f>
        <v>1.6390506105206086</v>
      </c>
      <c r="J16" s="8">
        <f>Calc!AI280</f>
        <v>7.6478688475048601E-2</v>
      </c>
      <c r="K16" s="77">
        <f>Calc!AJ280</f>
        <v>-107.21581327850294</v>
      </c>
      <c r="L16" s="77">
        <f>Calc!AK280</f>
        <v>1.233771752874232</v>
      </c>
      <c r="M16" s="111">
        <f>Calc!AP280</f>
        <v>1.1431</v>
      </c>
      <c r="N16" s="111">
        <f>Calc!AQ280</f>
        <v>5.3800000000000001E-2</v>
      </c>
      <c r="O16" s="111">
        <f>Calc!AW280</f>
        <v>0.62150000000000005</v>
      </c>
      <c r="P16" s="111">
        <f>Calc!AY280</f>
        <v>0.26684655932573681</v>
      </c>
      <c r="Q16" s="77">
        <f>Calc!BB280</f>
        <v>-107.40430822899314</v>
      </c>
      <c r="R16" s="77">
        <f>Calc!BC280</f>
        <v>1.2385924446769256</v>
      </c>
      <c r="S16" s="1">
        <f>Input!E280</f>
        <v>7.5</v>
      </c>
    </row>
    <row r="17" spans="1:19" s="167" customFormat="1" x14ac:dyDescent="0.2">
      <c r="A17" s="1">
        <f>Input!A140</f>
        <v>10708</v>
      </c>
      <c r="B17" s="1" t="str">
        <f>Input!B140</f>
        <v>A4 poolspar</v>
      </c>
      <c r="C17" s="99">
        <f>Calc!O140*1000</f>
        <v>877.90097044272841</v>
      </c>
      <c r="D17" s="99">
        <f>Calc!P140*1000</f>
        <v>4.5383401176238958E-2</v>
      </c>
      <c r="E17" s="99">
        <f>Calc!X140</f>
        <v>5.8807860117940365</v>
      </c>
      <c r="F17" s="99">
        <f>Calc!Y140</f>
        <v>2.0646089560914134E-2</v>
      </c>
      <c r="G17" s="99">
        <f>Calc!AN140</f>
        <v>9.9687682927310714E-3</v>
      </c>
      <c r="H17" s="5">
        <f>Calc!AO140</f>
        <v>1.1669860333607319E-4</v>
      </c>
      <c r="I17" s="8">
        <f>Calc!AH140</f>
        <v>4.5505937768938196</v>
      </c>
      <c r="J17" s="8">
        <f>Calc!AI140</f>
        <v>5.5614724074017588E-2</v>
      </c>
      <c r="K17" s="77">
        <f>Calc!AJ140</f>
        <v>301.02298219472368</v>
      </c>
      <c r="L17" s="77">
        <f>Calc!AK140</f>
        <v>0.58498638046171036</v>
      </c>
      <c r="M17" s="111">
        <f>Calc!AP140</f>
        <v>0.8397</v>
      </c>
      <c r="N17" s="111">
        <f>Calc!AQ140</f>
        <v>9.7999999999999997E-3</v>
      </c>
      <c r="O17" s="111">
        <f>Calc!AW140</f>
        <v>0.70169999999999999</v>
      </c>
      <c r="P17" s="111">
        <f>Calc!AY140</f>
        <v>6.9758977139463982E-2</v>
      </c>
      <c r="Q17" s="77">
        <f>Calc!BB140</f>
        <v>301.62056777545178</v>
      </c>
      <c r="R17" s="77">
        <f>Calc!BC140</f>
        <v>0.58915658912378943</v>
      </c>
      <c r="S17" s="1">
        <f>Input!E140</f>
        <v>0</v>
      </c>
    </row>
    <row r="18" spans="1:19" x14ac:dyDescent="0.2">
      <c r="A18" s="1">
        <f>Input!A238</f>
        <v>10823</v>
      </c>
      <c r="B18" s="1" t="str">
        <f>Input!B238</f>
        <v>GH17-05-6,0</v>
      </c>
      <c r="C18" s="99">
        <f>Calc!O238*1000</f>
        <v>156.46360387721654</v>
      </c>
      <c r="D18" s="99">
        <f>Calc!P238*1000</f>
        <v>0.12123999908569183</v>
      </c>
      <c r="E18" s="99">
        <f>Calc!X238</f>
        <v>6.7400421307622445</v>
      </c>
      <c r="F18" s="99">
        <f>Calc!Y238</f>
        <v>2.1511363498808792E-2</v>
      </c>
      <c r="G18" s="99">
        <f>Calc!AN238</f>
        <v>3.3681398592197959E-2</v>
      </c>
      <c r="H18" s="5">
        <f>Calc!AO238</f>
        <v>8.0620555057077815E-4</v>
      </c>
      <c r="I18" s="8">
        <f>Calc!AH238</f>
        <v>2.3953915870362055</v>
      </c>
      <c r="J18" s="8">
        <f>Calc!AI238</f>
        <v>5.7814284244848635E-2</v>
      </c>
      <c r="K18" s="77">
        <f>Calc!AJ238</f>
        <v>56.038138915388338</v>
      </c>
      <c r="L18" s="77">
        <f>Calc!AK238</f>
        <v>1.379986776912302</v>
      </c>
      <c r="M18" s="111">
        <f>Calc!AP238</f>
        <v>3.5386000000000002</v>
      </c>
      <c r="N18" s="111">
        <f>Calc!AQ238</f>
        <v>8.5400000000000004E-2</v>
      </c>
      <c r="O18" s="111">
        <f>Calc!AW238</f>
        <v>0.70409999999999995</v>
      </c>
      <c r="P18" s="111">
        <f>Calc!AY238</f>
        <v>1.4387019328526289</v>
      </c>
      <c r="Q18" s="77">
        <f>Calc!BB238</f>
        <v>56.149765721940909</v>
      </c>
      <c r="R18" s="77">
        <f>Calc!BC238</f>
        <v>1.4014586425006235</v>
      </c>
      <c r="S18" s="1">
        <f>Input!E238</f>
        <v>6</v>
      </c>
    </row>
    <row r="19" spans="1:19" s="167" customFormat="1" x14ac:dyDescent="0.2">
      <c r="A19" s="1">
        <f>Input!A38</f>
        <v>10519</v>
      </c>
      <c r="B19" s="1" t="str">
        <f>Input!B38</f>
        <v>EO-C-63</v>
      </c>
      <c r="C19" s="99">
        <f>Calc!O38*1000</f>
        <v>1113.2351202362815</v>
      </c>
      <c r="D19" s="99">
        <f>Calc!P38*1000</f>
        <v>6.588681547595171E-2</v>
      </c>
      <c r="E19" s="99">
        <f>Calc!X38</f>
        <v>-2.5313206793383101E-3</v>
      </c>
      <c r="F19" s="99">
        <f>Calc!Y38</f>
        <v>-1.731796639617548E-5</v>
      </c>
      <c r="G19" s="99">
        <f>Calc!AN38</f>
        <v>7.646401521046218E-3</v>
      </c>
      <c r="H19" s="5">
        <f>Calc!AO38</f>
        <v>7.5817909728112485E-5</v>
      </c>
      <c r="I19" s="8">
        <f>Calc!AH38</f>
        <v>-10241.356293155326</v>
      </c>
      <c r="J19" s="8">
        <f>Calc!AI38</f>
        <v>-123.3730474958668</v>
      </c>
      <c r="K19" s="77">
        <f>Calc!AJ38</f>
        <v>11.591384960331075</v>
      </c>
      <c r="L19" s="77">
        <f>Calc!AK38</f>
        <v>0.62404005321326905</v>
      </c>
      <c r="M19" s="111">
        <f>Calc!AP38</f>
        <v>0.82850000000000001</v>
      </c>
      <c r="N19" s="111">
        <f>Calc!AQ38</f>
        <v>8.3000000000000001E-3</v>
      </c>
      <c r="O19" s="111">
        <f>Calc!AW38</f>
        <v>0.8286</v>
      </c>
      <c r="P19" s="111">
        <f>Calc!AY38</f>
        <v>8.2624167348758371E-3</v>
      </c>
      <c r="Q19" s="77">
        <f>Calc!BB38</f>
        <v>11.618562312819327</v>
      </c>
      <c r="R19" s="77">
        <f>Calc!BC38</f>
        <v>0.62550324605203556</v>
      </c>
      <c r="S19" s="1">
        <f>Input!E38</f>
        <v>63</v>
      </c>
    </row>
    <row r="20" spans="1:19" x14ac:dyDescent="0.2">
      <c r="A20" s="1">
        <f>Input!A34</f>
        <v>10517</v>
      </c>
      <c r="B20" s="1" t="str">
        <f>Input!B34</f>
        <v>EO-C-92.5</v>
      </c>
      <c r="C20" s="99">
        <f>Calc!O34*1000</f>
        <v>1323.5484890044625</v>
      </c>
      <c r="D20" s="99">
        <f>Calc!P34*1000</f>
        <v>6.3828194695592769E-2</v>
      </c>
      <c r="E20" s="99">
        <f>Calc!X34</f>
        <v>-4.5652062846043666E-3</v>
      </c>
      <c r="F20" s="99">
        <f>Calc!Y34</f>
        <v>-2.5159993211219094E-5</v>
      </c>
      <c r="G20" s="99">
        <f>Calc!AN34</f>
        <v>8.7343130621489063E-3</v>
      </c>
      <c r="H20" s="5">
        <f>Calc!AO34</f>
        <v>7.95284285652491E-5</v>
      </c>
      <c r="I20" s="8">
        <f>Calc!AH34</f>
        <v>-7709.6636309847891</v>
      </c>
      <c r="J20" s="8">
        <f>Calc!AI34</f>
        <v>-82.055527847019022</v>
      </c>
      <c r="K20" s="77">
        <f>Calc!AJ34</f>
        <v>12.450021582695037</v>
      </c>
      <c r="L20" s="77">
        <f>Calc!AK34</f>
        <v>0.86648208482450928</v>
      </c>
      <c r="M20" s="111">
        <f>Calc!AP34</f>
        <v>0.94610000000000005</v>
      </c>
      <c r="N20" s="111">
        <f>Calc!AQ34</f>
        <v>9.2999999999999992E-3</v>
      </c>
      <c r="O20" s="111">
        <f>Calc!AW34</f>
        <v>0.94620000000000004</v>
      </c>
      <c r="P20" s="111">
        <f>Calc!AY34</f>
        <v>8.6903085211395906E-3</v>
      </c>
      <c r="Q20" s="77">
        <f>Calc!BB34</f>
        <v>12.483360549824654</v>
      </c>
      <c r="R20" s="77">
        <f>Calc!BC34</f>
        <v>0.86880242595200641</v>
      </c>
      <c r="S20" s="1">
        <f>Input!E34</f>
        <v>92.5</v>
      </c>
    </row>
    <row r="21" spans="1:19" s="167" customFormat="1" x14ac:dyDescent="0.2">
      <c r="A21" s="1">
        <f>Input!A36</f>
        <v>10518</v>
      </c>
      <c r="B21" s="1" t="str">
        <f>Input!B36</f>
        <v>EO-C-81.5</v>
      </c>
      <c r="C21" s="99">
        <f>Calc!O36*1000</f>
        <v>1087.0432624961527</v>
      </c>
      <c r="D21" s="99">
        <f>Calc!P36*1000</f>
        <v>6.8015616106242932E-2</v>
      </c>
      <c r="E21" s="99">
        <f>Calc!X36</f>
        <v>2.0081868607640653E-4</v>
      </c>
      <c r="F21" s="99">
        <f>Calc!Y36</f>
        <v>1.0764196216346578E-6</v>
      </c>
      <c r="G21" s="99">
        <f>Calc!AN36</f>
        <v>9.1071959262239415E-3</v>
      </c>
      <c r="H21" s="5">
        <f>Calc!AO36</f>
        <v>8.4815162106662532E-5</v>
      </c>
      <c r="I21" s="8">
        <f>Calc!AH36</f>
        <v>149954.01683305597</v>
      </c>
      <c r="J21" s="8">
        <f>Calc!AI36</f>
        <v>1611.2837847652161</v>
      </c>
      <c r="K21" s="77">
        <f>Calc!AJ36</f>
        <v>11.93488443386026</v>
      </c>
      <c r="L21" s="77">
        <f>Calc!AK36</f>
        <v>1.0667978283038824</v>
      </c>
      <c r="M21" s="111">
        <f>Calc!AP36</f>
        <v>0.98719999999999997</v>
      </c>
      <c r="N21" s="111">
        <f>Calc!AQ36</f>
        <v>9.2999999999999992E-3</v>
      </c>
      <c r="O21" s="111">
        <f>Calc!AW36</f>
        <v>0.98719999999999997</v>
      </c>
      <c r="P21" s="111">
        <f>Calc!AY36</f>
        <v>9.2944079893595311E-3</v>
      </c>
      <c r="Q21" s="77">
        <f>Calc!BB36</f>
        <v>11.968230732228278</v>
      </c>
      <c r="R21" s="77">
        <f>Calc!BC36</f>
        <v>1.0697785301236564</v>
      </c>
      <c r="S21" s="1">
        <f>Input!E36</f>
        <v>81.5</v>
      </c>
    </row>
    <row r="22" spans="1:19" x14ac:dyDescent="0.2">
      <c r="A22" s="1">
        <f>Input!A254</f>
        <v>10824</v>
      </c>
      <c r="B22" s="1" t="str">
        <f>Input!B254</f>
        <v>GH17-05-9,25</v>
      </c>
      <c r="C22" s="99">
        <f>Calc!O254*1000</f>
        <v>203.26053046266284</v>
      </c>
      <c r="D22" s="99">
        <f>Calc!P254*1000</f>
        <v>0.1395655965736799</v>
      </c>
      <c r="E22" s="99">
        <f>Calc!X254</f>
        <v>5.0164784332282935</v>
      </c>
      <c r="F22" s="99">
        <f>Calc!Y254</f>
        <v>1.5180496243334087E-2</v>
      </c>
      <c r="G22" s="99">
        <f>Calc!AN254</f>
        <v>2.5703928578931712E-2</v>
      </c>
      <c r="H22" s="5">
        <f>Calc!AO254</f>
        <v>4.150173334769307E-4</v>
      </c>
      <c r="I22" s="8">
        <f>Calc!AH254</f>
        <v>3.1785551595441857</v>
      </c>
      <c r="J22" s="8">
        <f>Calc!AI254</f>
        <v>5.2169128010612159E-2</v>
      </c>
      <c r="K22" s="77">
        <f>Calc!AJ254</f>
        <v>56.773796777667584</v>
      </c>
      <c r="L22" s="77">
        <f>Calc!AK254</f>
        <v>1.5328226367929461</v>
      </c>
      <c r="M22" s="111">
        <f>Calc!AP254</f>
        <v>2.6882999999999999</v>
      </c>
      <c r="N22" s="111">
        <f>Calc!AQ254</f>
        <v>4.4699999999999997E-2</v>
      </c>
      <c r="O22" s="111">
        <f>Calc!AW254</f>
        <v>1.0745</v>
      </c>
      <c r="P22" s="111">
        <f>Calc!AY254</f>
        <v>0.81421264564944396</v>
      </c>
      <c r="Q22" s="77">
        <f>Calc!BB254</f>
        <v>56.946472877051342</v>
      </c>
      <c r="R22" s="77">
        <f>Calc!BC254</f>
        <v>1.5430593397189769</v>
      </c>
      <c r="S22" s="1">
        <f>Input!E254</f>
        <v>9.25</v>
      </c>
    </row>
    <row r="23" spans="1:19" s="167" customFormat="1" x14ac:dyDescent="0.2">
      <c r="A23" s="1">
        <f>Input!A232</f>
        <v>10822</v>
      </c>
      <c r="B23" s="1" t="str">
        <f>Input!B232</f>
        <v>GH17-05-1,75</v>
      </c>
      <c r="C23" s="99">
        <f>Calc!O232*1000</f>
        <v>169.56015781893259</v>
      </c>
      <c r="D23" s="99">
        <f>Calc!P232*1000</f>
        <v>9.239702758844176E-2</v>
      </c>
      <c r="E23" s="99">
        <f>Calc!X232</f>
        <v>4.5368826633456312</v>
      </c>
      <c r="F23" s="99">
        <f>Calc!Y232</f>
        <v>1.0350079282583595E-2</v>
      </c>
      <c r="G23" s="99">
        <f>Calc!AN232</f>
        <v>1.7767354339601627E-2</v>
      </c>
      <c r="H23" s="5">
        <f>Calc!AO232</f>
        <v>3.0464565931786477E-4</v>
      </c>
      <c r="I23" s="8">
        <f>Calc!AH232</f>
        <v>2.0320557802105768</v>
      </c>
      <c r="J23" s="8">
        <f>Calc!AI232</f>
        <v>3.5131978271292628E-2</v>
      </c>
      <c r="K23" s="77">
        <f>Calc!AJ232</f>
        <v>67.177703852984166</v>
      </c>
      <c r="L23" s="77">
        <f>Calc!AK232</f>
        <v>1.4287051462591049</v>
      </c>
      <c r="M23" s="111">
        <f>Calc!AP232</f>
        <v>1.833</v>
      </c>
      <c r="N23" s="111">
        <f>Calc!AQ232</f>
        <v>3.2199999999999999E-2</v>
      </c>
      <c r="O23" s="111">
        <f>Calc!AW232</f>
        <v>1.1591</v>
      </c>
      <c r="P23" s="111">
        <f>Calc!AY232</f>
        <v>0.33950082310405166</v>
      </c>
      <c r="Q23" s="77">
        <f>Calc!BB232</f>
        <v>67.398136482153845</v>
      </c>
      <c r="R23" s="77">
        <f>Calc!BC232</f>
        <v>1.4348513432789201</v>
      </c>
      <c r="S23" s="1">
        <f>Input!E232</f>
        <v>1.75</v>
      </c>
    </row>
    <row r="24" spans="1:19" x14ac:dyDescent="0.2">
      <c r="A24" s="1">
        <f>Input!A32</f>
        <v>10516</v>
      </c>
      <c r="B24" s="1" t="str">
        <f>Input!B32</f>
        <v>EO-C-113</v>
      </c>
      <c r="C24" s="99">
        <f>Calc!O32*1000</f>
        <v>1117.6879589670693</v>
      </c>
      <c r="D24" s="99">
        <f>Calc!P32*1000</f>
        <v>6.0070348135089824E-2</v>
      </c>
      <c r="E24" s="99">
        <f>Calc!X32</f>
        <v>0.14669976549398092</v>
      </c>
      <c r="F24" s="99">
        <f>Calc!Y32</f>
        <v>2.232271697975895E-4</v>
      </c>
      <c r="G24" s="99">
        <f>Calc!AN32</f>
        <v>1.1073698327415454E-2</v>
      </c>
      <c r="H24" s="5">
        <f>Calc!AO32</f>
        <v>1.0169519245134408E-4</v>
      </c>
      <c r="I24" s="8">
        <f>Calc!AH32</f>
        <v>257.20362494475143</v>
      </c>
      <c r="J24" s="8">
        <f>Calc!AI32</f>
        <v>2.394191935718351</v>
      </c>
      <c r="K24" s="77">
        <f>Calc!AJ32</f>
        <v>13.803370555741878</v>
      </c>
      <c r="L24" s="77">
        <f>Calc!AK32</f>
        <v>0.69676154952768143</v>
      </c>
      <c r="M24" s="111">
        <f>Calc!AP32</f>
        <v>1.1993</v>
      </c>
      <c r="N24" s="111">
        <f>Calc!AQ32</f>
        <v>1.0999999999999999E-2</v>
      </c>
      <c r="O24" s="111">
        <f>Calc!AW32</f>
        <v>1.1958</v>
      </c>
      <c r="P24" s="111">
        <f>Calc!AY32</f>
        <v>1.1239754117474984E-2</v>
      </c>
      <c r="Q24" s="77">
        <f>Calc!BB32</f>
        <v>13.850100584840774</v>
      </c>
      <c r="R24" s="77">
        <f>Calc!BC32</f>
        <v>0.69912051738810099</v>
      </c>
      <c r="S24" s="1">
        <f>Input!E32</f>
        <v>113</v>
      </c>
    </row>
    <row r="25" spans="1:19" s="167" customFormat="1" x14ac:dyDescent="0.2">
      <c r="A25" s="1">
        <f>Input!A42</f>
        <v>10521</v>
      </c>
      <c r="B25" s="1" t="str">
        <f>Input!B42</f>
        <v>EO-C-Top</v>
      </c>
      <c r="C25" s="99">
        <f>Calc!O42*1000</f>
        <v>926.06737249682669</v>
      </c>
      <c r="D25" s="99">
        <f>Calc!P42*1000</f>
        <v>4.9506773531516585E-2</v>
      </c>
      <c r="E25" s="99">
        <f>Calc!X42</f>
        <v>1.2747230150221196</v>
      </c>
      <c r="F25" s="99">
        <f>Calc!Y42</f>
        <v>3.2056782541216079E-3</v>
      </c>
      <c r="G25" s="99">
        <f>Calc!AN42</f>
        <v>1.3958888657245509E-2</v>
      </c>
      <c r="H25" s="5">
        <f>Calc!AO42</f>
        <v>1.4987335437766325E-4</v>
      </c>
      <c r="I25" s="8">
        <f>Calc!AH42</f>
        <v>30.915948071172732</v>
      </c>
      <c r="J25" s="8">
        <f>Calc!AI42</f>
        <v>0.34091695319848703</v>
      </c>
      <c r="K25" s="77">
        <f>Calc!AJ42</f>
        <v>19.320783812146523</v>
      </c>
      <c r="L25" s="77">
        <f>Calc!AK42</f>
        <v>1.218873185255595</v>
      </c>
      <c r="M25" s="111">
        <f>Calc!AP42</f>
        <v>1.5057</v>
      </c>
      <c r="N25" s="111">
        <f>Calc!AQ42</f>
        <v>1.6400000000000001E-2</v>
      </c>
      <c r="O25" s="111">
        <f>Calc!AW42</f>
        <v>1.4695</v>
      </c>
      <c r="P25" s="111">
        <f>Calc!AY42</f>
        <v>2.4408312595197875E-2</v>
      </c>
      <c r="Q25" s="77">
        <f>Calc!BB42</f>
        <v>19.401194683526946</v>
      </c>
      <c r="R25" s="77">
        <f>Calc!BC42</f>
        <v>1.2239467574976921</v>
      </c>
      <c r="S25" s="1">
        <f>Input!E42</f>
        <v>2</v>
      </c>
    </row>
    <row r="26" spans="1:19" x14ac:dyDescent="0.2">
      <c r="A26" s="1">
        <f>Input!A234</f>
        <v>10824</v>
      </c>
      <c r="B26" s="1" t="str">
        <f>Input!B234</f>
        <v>GH17-05-9,25</v>
      </c>
      <c r="C26" s="99">
        <f>Calc!O234*1000</f>
        <v>203.26053046266284</v>
      </c>
      <c r="D26" s="99">
        <f>Calc!P234*1000</f>
        <v>0.1395655965736799</v>
      </c>
      <c r="E26" s="99">
        <f>Calc!X234</f>
        <v>5.0164784332282935</v>
      </c>
      <c r="F26" s="99">
        <f>Calc!Y234</f>
        <v>1.5180496243334087E-2</v>
      </c>
      <c r="G26" s="99">
        <f>Calc!AN234</f>
        <v>2.5703928578931712E-2</v>
      </c>
      <c r="H26" s="5">
        <f>Calc!AO234</f>
        <v>4.150173334769307E-4</v>
      </c>
      <c r="I26" s="8">
        <f>Calc!AH234</f>
        <v>3.1785551595441857</v>
      </c>
      <c r="J26" s="8">
        <f>Calc!AI234</f>
        <v>5.2169128010612159E-2</v>
      </c>
      <c r="K26" s="77">
        <f>Calc!AJ234</f>
        <v>56.773796777667584</v>
      </c>
      <c r="L26" s="77">
        <f>Calc!AK234</f>
        <v>1.5328226367929461</v>
      </c>
      <c r="M26" s="111">
        <f>Calc!AP234</f>
        <v>2.6882999999999999</v>
      </c>
      <c r="N26" s="111">
        <f>Calc!AQ234</f>
        <v>4.2900000000000001E-2</v>
      </c>
      <c r="O26" s="111">
        <f>Calc!AW234</f>
        <v>2.0608</v>
      </c>
      <c r="P26" s="111">
        <f>Calc!AY234</f>
        <v>0.31775137443033685</v>
      </c>
      <c r="Q26" s="77">
        <f>Calc!BB234</f>
        <v>57.105437168137868</v>
      </c>
      <c r="R26" s="77">
        <f>Calc!BC234</f>
        <v>1.5426292163090258</v>
      </c>
      <c r="S26" s="1">
        <f>Input!E234</f>
        <v>9.25</v>
      </c>
    </row>
    <row r="27" spans="1:19" s="167" customFormat="1" x14ac:dyDescent="0.2">
      <c r="A27" s="1">
        <f>Input!A302</f>
        <v>10862</v>
      </c>
      <c r="B27" s="1" t="str">
        <f>Input!B302</f>
        <v>KMS-5_230</v>
      </c>
      <c r="C27" s="99">
        <f>Calc!O302*1000</f>
        <v>60.655546647074772</v>
      </c>
      <c r="D27" s="99">
        <f>Calc!P302*1000</f>
        <v>1.0736290421500521E-2</v>
      </c>
      <c r="E27" s="99">
        <f>Calc!X302</f>
        <v>35.225243653194958</v>
      </c>
      <c r="F27" s="99">
        <f>Calc!Y302</f>
        <v>7.1804221115100972E-2</v>
      </c>
      <c r="G27" s="99">
        <f>Calc!AN302</f>
        <v>0.15955083269978806</v>
      </c>
      <c r="H27" s="5">
        <f>Calc!AO302</f>
        <v>2.4716481188131528E-3</v>
      </c>
      <c r="I27" s="8">
        <f>Calc!AH302</f>
        <v>0.84276203563691399</v>
      </c>
      <c r="J27" s="8">
        <f>Calc!AI302</f>
        <v>1.3167166785853873E-2</v>
      </c>
      <c r="K27" s="77">
        <f>Calc!AJ302</f>
        <v>-31.431327231709272</v>
      </c>
      <c r="L27" s="77">
        <f>Calc!AK302</f>
        <v>1.907372527001405</v>
      </c>
      <c r="M27" s="111">
        <f>Calc!AP302</f>
        <v>19.674600000000002</v>
      </c>
      <c r="N27" s="111">
        <f>Calc!AQ302</f>
        <v>0.33650000000000002</v>
      </c>
      <c r="O27" s="111">
        <f>Calc!AW302</f>
        <v>2.2723</v>
      </c>
      <c r="P27" s="111">
        <f>Calc!AY302</f>
        <v>9.4300667172520427</v>
      </c>
      <c r="Q27" s="77">
        <f>Calc!BB302</f>
        <v>-31.633835125507584</v>
      </c>
      <c r="R27" s="77">
        <f>Calc!BC302</f>
        <v>2.096648926134471</v>
      </c>
      <c r="S27" s="1">
        <f>Input!E302</f>
        <v>230</v>
      </c>
    </row>
    <row r="28" spans="1:19" x14ac:dyDescent="0.2">
      <c r="A28" s="1">
        <f>Input!A214</f>
        <v>10814</v>
      </c>
      <c r="B28" s="1" t="str">
        <f>Input!B214</f>
        <v>EH - S -7</v>
      </c>
      <c r="C28" s="99">
        <f>Calc!O214*1000</f>
        <v>369.31860601511346</v>
      </c>
      <c r="D28" s="99">
        <f>Calc!P214*1000</f>
        <v>0.3095954854972704</v>
      </c>
      <c r="E28" s="99">
        <f>Calc!X214</f>
        <v>0.29540957531281747</v>
      </c>
      <c r="F28" s="99">
        <f>Calc!Y214</f>
        <v>7.5833722911010067E-4</v>
      </c>
      <c r="G28" s="99">
        <f>Calc!AN214</f>
        <v>2.7729202460952149E-2</v>
      </c>
      <c r="H28" s="5">
        <f>Calc!AO214</f>
        <v>5.0448691351954826E-4</v>
      </c>
      <c r="I28" s="8">
        <f>Calc!AH214</f>
        <v>105.93696057180516</v>
      </c>
      <c r="J28" s="8">
        <f>Calc!AI214</f>
        <v>1.9444118975012936</v>
      </c>
      <c r="K28" s="77">
        <f>Calc!AJ214</f>
        <v>313.18827240451452</v>
      </c>
      <c r="L28" s="77">
        <f>Calc!AK214</f>
        <v>4.0641188932182413</v>
      </c>
      <c r="M28" s="111">
        <f>Calc!AP214</f>
        <v>2.3287</v>
      </c>
      <c r="N28" s="111">
        <f>Calc!AQ214</f>
        <v>4.2700000000000002E-2</v>
      </c>
      <c r="O28" s="111">
        <f>Calc!AW214</f>
        <v>2.3123999999999998</v>
      </c>
      <c r="P28" s="111">
        <f>Calc!AY214</f>
        <v>4.415385835496087E-2</v>
      </c>
      <c r="Q28" s="77">
        <f>Calc!BB214</f>
        <v>315.24182890802837</v>
      </c>
      <c r="R28" s="77">
        <f>Calc!BC214</f>
        <v>4.090956228784381</v>
      </c>
      <c r="S28" s="1">
        <f>Input!E214</f>
        <v>0</v>
      </c>
    </row>
    <row r="29" spans="1:19" s="167" customFormat="1" x14ac:dyDescent="0.2">
      <c r="A29" s="1">
        <f>Input!A250</f>
        <v>10825</v>
      </c>
      <c r="B29" s="1" t="str">
        <f>Input!B250</f>
        <v>GH17-05-15,4</v>
      </c>
      <c r="C29" s="99">
        <f>Calc!O250*1000</f>
        <v>245.49165126585623</v>
      </c>
      <c r="D29" s="99">
        <f>Calc!P250*1000</f>
        <v>6.6718354057241261E-2</v>
      </c>
      <c r="E29" s="99">
        <f>Calc!X250</f>
        <v>1.9053194775218798</v>
      </c>
      <c r="F29" s="99">
        <f>Calc!Y250</f>
        <v>4.7709649200887083E-3</v>
      </c>
      <c r="G29" s="99">
        <f>Calc!AN250</f>
        <v>2.7268524321895526E-2</v>
      </c>
      <c r="H29" s="5">
        <f>Calc!AO250</f>
        <v>3.4100507288917101E-4</v>
      </c>
      <c r="I29" s="8">
        <f>Calc!AH250</f>
        <v>10.747006576114726</v>
      </c>
      <c r="J29" s="8">
        <f>Calc!AI250</f>
        <v>0.13703274817478578</v>
      </c>
      <c r="K29" s="77">
        <f>Calc!AJ250</f>
        <v>44.012549889859365</v>
      </c>
      <c r="L29" s="77">
        <f>Calc!AK250</f>
        <v>1.2308555317187</v>
      </c>
      <c r="M29" s="111">
        <f>Calc!AP250</f>
        <v>2.8895</v>
      </c>
      <c r="N29" s="111">
        <f>Calc!AQ250</f>
        <v>3.6799999999999999E-2</v>
      </c>
      <c r="O29" s="111">
        <f>Calc!AW250</f>
        <v>2.3784000000000001</v>
      </c>
      <c r="P29" s="111">
        <f>Calc!AY250</f>
        <v>0.25878617554537631</v>
      </c>
      <c r="Q29" s="77">
        <f>Calc!BB250</f>
        <v>44.309402028512316</v>
      </c>
      <c r="R29" s="77">
        <f>Calc!BC250</f>
        <v>1.2395810231908155</v>
      </c>
      <c r="S29" s="1">
        <f>Input!E250</f>
        <v>15.4</v>
      </c>
    </row>
    <row r="30" spans="1:19" x14ac:dyDescent="0.2">
      <c r="A30" s="1">
        <f>Input!A218</f>
        <v>10823</v>
      </c>
      <c r="B30" s="1" t="str">
        <f>Input!B218</f>
        <v>GH17-05-6,0</v>
      </c>
      <c r="C30" s="99">
        <f>Calc!O218*1000</f>
        <v>156.46360387721654</v>
      </c>
      <c r="D30" s="99">
        <f>Calc!P218*1000</f>
        <v>0.12123999908569183</v>
      </c>
      <c r="E30" s="99">
        <f>Calc!X218</f>
        <v>6.7400421307622445</v>
      </c>
      <c r="F30" s="99">
        <f>Calc!Y218</f>
        <v>2.1511363498808792E-2</v>
      </c>
      <c r="G30" s="99">
        <f>Calc!AN218</f>
        <v>3.3681398592197959E-2</v>
      </c>
      <c r="H30" s="5">
        <f>Calc!AO218</f>
        <v>8.0620555057077815E-4</v>
      </c>
      <c r="I30" s="8">
        <f>Calc!AH218</f>
        <v>2.3953915870362055</v>
      </c>
      <c r="J30" s="8">
        <f>Calc!AI218</f>
        <v>5.7814284244848635E-2</v>
      </c>
      <c r="K30" s="77">
        <f>Calc!AJ218</f>
        <v>56.038138915388338</v>
      </c>
      <c r="L30" s="77">
        <f>Calc!AK218</f>
        <v>1.379986776912302</v>
      </c>
      <c r="M30" s="111">
        <f>Calc!AP218</f>
        <v>3.5386000000000002</v>
      </c>
      <c r="N30" s="111">
        <f>Calc!AQ218</f>
        <v>8.4500000000000006E-2</v>
      </c>
      <c r="O30" s="111">
        <f>Calc!AW218</f>
        <v>2.4401999999999999</v>
      </c>
      <c r="P30" s="111">
        <f>Calc!AY218</f>
        <v>0.55867087207857158</v>
      </c>
      <c r="Q30" s="77">
        <f>Calc!BB218</f>
        <v>56.425955031752608</v>
      </c>
      <c r="R30" s="77">
        <f>Calc!BC218</f>
        <v>1.3923904647057794</v>
      </c>
      <c r="S30" s="1">
        <f>Input!E218</f>
        <v>6</v>
      </c>
    </row>
    <row r="31" spans="1:19" s="167" customFormat="1" x14ac:dyDescent="0.2">
      <c r="A31" s="1">
        <f>Input!A230</f>
        <v>10825</v>
      </c>
      <c r="B31" s="1" t="str">
        <f>Input!B230</f>
        <v>GH17-05-15,4</v>
      </c>
      <c r="C31" s="99">
        <f>Calc!O230*1000</f>
        <v>245.49165126585623</v>
      </c>
      <c r="D31" s="99">
        <f>Calc!P230*1000</f>
        <v>6.6718354057241261E-2</v>
      </c>
      <c r="E31" s="99">
        <f>Calc!X230</f>
        <v>1.9053194775218798</v>
      </c>
      <c r="F31" s="99">
        <f>Calc!Y230</f>
        <v>4.7709649200887083E-3</v>
      </c>
      <c r="G31" s="99">
        <f>Calc!AN230</f>
        <v>2.7268524321895526E-2</v>
      </c>
      <c r="H31" s="5">
        <f>Calc!AO230</f>
        <v>3.4100507288917101E-4</v>
      </c>
      <c r="I31" s="8">
        <f>Calc!AH230</f>
        <v>10.747006576114726</v>
      </c>
      <c r="J31" s="8">
        <f>Calc!AI230</f>
        <v>0.13703274817478578</v>
      </c>
      <c r="K31" s="77">
        <f>Calc!AJ230</f>
        <v>44.012549889859365</v>
      </c>
      <c r="L31" s="77">
        <f>Calc!AK230</f>
        <v>1.2308555317187</v>
      </c>
      <c r="M31" s="111">
        <f>Calc!AP230</f>
        <v>2.8895</v>
      </c>
      <c r="N31" s="111">
        <f>Calc!AQ230</f>
        <v>3.6400000000000002E-2</v>
      </c>
      <c r="O31" s="111">
        <f>Calc!AW230</f>
        <v>2.6901999999999999</v>
      </c>
      <c r="P31" s="111">
        <f>Calc!AY230</f>
        <v>0.10633060497002245</v>
      </c>
      <c r="Q31" s="77">
        <f>Calc!BB230</f>
        <v>44.348466471074367</v>
      </c>
      <c r="R31" s="77">
        <f>Calc!BC230</f>
        <v>1.2403213866305904</v>
      </c>
      <c r="S31" s="1">
        <f>Input!E230</f>
        <v>15.4</v>
      </c>
    </row>
    <row r="32" spans="1:19" x14ac:dyDescent="0.2">
      <c r="A32" s="1">
        <f>Input!A294</f>
        <v>10861</v>
      </c>
      <c r="B32" s="1" t="str">
        <f>Input!B294</f>
        <v>KMS-7_11,5</v>
      </c>
      <c r="C32" s="99">
        <f>Calc!O294*1000</f>
        <v>64.846183026729207</v>
      </c>
      <c r="D32" s="99">
        <f>Calc!P294*1000</f>
        <v>8.0786910386348738E-3</v>
      </c>
      <c r="E32" s="99">
        <f>Calc!X294</f>
        <v>4.3642190240223178</v>
      </c>
      <c r="F32" s="99">
        <f>Calc!Y294</f>
        <v>8.3495479613051368E-3</v>
      </c>
      <c r="G32" s="99">
        <f>Calc!AN294</f>
        <v>4.0878762144826546E-2</v>
      </c>
      <c r="H32" s="5">
        <f>Calc!AO294</f>
        <v>8.8465710496188517E-4</v>
      </c>
      <c r="I32" s="8">
        <f>Calc!AH294</f>
        <v>1.8618569983947559</v>
      </c>
      <c r="J32" s="8">
        <f>Calc!AI294</f>
        <v>4.0448920650900853E-2</v>
      </c>
      <c r="K32" s="77">
        <f>Calc!AJ294</f>
        <v>-77.51730993975481</v>
      </c>
      <c r="L32" s="77">
        <f>Calc!AK294</f>
        <v>1.6796165314604721</v>
      </c>
      <c r="M32" s="111">
        <f>Calc!AP294</f>
        <v>4.9523999999999999</v>
      </c>
      <c r="N32" s="111">
        <f>Calc!AQ294</f>
        <v>0.1103</v>
      </c>
      <c r="O32" s="111">
        <f>Calc!AW294</f>
        <v>2.9773999999999998</v>
      </c>
      <c r="P32" s="111">
        <f>Calc!AY294</f>
        <v>1.0022903140289798</v>
      </c>
      <c r="Q32" s="77">
        <f>Calc!BB294</f>
        <v>-78.172372407058987</v>
      </c>
      <c r="R32" s="77">
        <f>Calc!BC294</f>
        <v>1.7082244136549163</v>
      </c>
      <c r="S32" s="1">
        <f>Input!E294</f>
        <v>11.5</v>
      </c>
    </row>
    <row r="33" spans="1:19" s="167" customFormat="1" x14ac:dyDescent="0.2">
      <c r="A33" s="1">
        <f>Input!A248</f>
        <v>10826</v>
      </c>
      <c r="B33" s="1" t="str">
        <f>Input!B248</f>
        <v>GH17-05-29,65</v>
      </c>
      <c r="C33" s="99">
        <f>Calc!O248*1000</f>
        <v>138.05472705614002</v>
      </c>
      <c r="D33" s="99">
        <f>Calc!P248*1000</f>
        <v>8.194096827331962E-2</v>
      </c>
      <c r="E33" s="99">
        <f>Calc!X248</f>
        <v>1.3931235228974062</v>
      </c>
      <c r="F33" s="99">
        <f>Calc!Y248</f>
        <v>3.1959500639574864E-3</v>
      </c>
      <c r="G33" s="99">
        <f>Calc!AN248</f>
        <v>4.0808435452283284E-2</v>
      </c>
      <c r="H33" s="5">
        <f>Calc!AO248</f>
        <v>4.1827389626359647E-4</v>
      </c>
      <c r="I33" s="8">
        <f>Calc!AH248</f>
        <v>12.331389424214523</v>
      </c>
      <c r="J33" s="8">
        <f>Calc!AI248</f>
        <v>0.12931315167696758</v>
      </c>
      <c r="K33" s="77">
        <f>Calc!AJ248</f>
        <v>43.764240007973633</v>
      </c>
      <c r="L33" s="77">
        <f>Calc!AK248</f>
        <v>1.3661644639041448</v>
      </c>
      <c r="M33" s="111">
        <f>Calc!AP248</f>
        <v>4.3539000000000003</v>
      </c>
      <c r="N33" s="111">
        <f>Calc!AQ248</f>
        <v>4.6399999999999997E-2</v>
      </c>
      <c r="O33" s="111">
        <f>Calc!AW248</f>
        <v>3.6888000000000001</v>
      </c>
      <c r="P33" s="111">
        <f>Calc!AY248</f>
        <v>0.33669238196314183</v>
      </c>
      <c r="Q33" s="77">
        <f>Calc!BB248</f>
        <v>44.222897643679595</v>
      </c>
      <c r="R33" s="77">
        <f>Calc!BC248</f>
        <v>1.3811233922208637</v>
      </c>
      <c r="S33" s="1">
        <f>Input!E248</f>
        <v>29.65</v>
      </c>
    </row>
    <row r="34" spans="1:19" x14ac:dyDescent="0.2">
      <c r="A34" s="1">
        <f>Input!A228</f>
        <v>10826</v>
      </c>
      <c r="B34" s="1" t="str">
        <f>Input!B228</f>
        <v>GH17-05-29,65</v>
      </c>
      <c r="C34" s="99">
        <f>Calc!O228*1000</f>
        <v>138.05472705614002</v>
      </c>
      <c r="D34" s="99">
        <f>Calc!P228*1000</f>
        <v>8.194096827331962E-2</v>
      </c>
      <c r="E34" s="99">
        <f>Calc!X228</f>
        <v>1.3931235228974062</v>
      </c>
      <c r="F34" s="99">
        <f>Calc!Y228</f>
        <v>3.1959500639574864E-3</v>
      </c>
      <c r="G34" s="99">
        <f>Calc!AN228</f>
        <v>4.0808435452283284E-2</v>
      </c>
      <c r="H34" s="5">
        <f>Calc!AO228</f>
        <v>4.1827389626359647E-4</v>
      </c>
      <c r="I34" s="8">
        <f>Calc!AH228</f>
        <v>12.331389424214523</v>
      </c>
      <c r="J34" s="8">
        <f>Calc!AI228</f>
        <v>0.12931315167696758</v>
      </c>
      <c r="K34" s="77">
        <f>Calc!AJ228</f>
        <v>43.764240007973633</v>
      </c>
      <c r="L34" s="77">
        <f>Calc!AK228</f>
        <v>1.3661644639041448</v>
      </c>
      <c r="M34" s="111">
        <f>Calc!AP228</f>
        <v>4.3539000000000003</v>
      </c>
      <c r="N34" s="111">
        <f>Calc!AQ228</f>
        <v>4.3700000000000003E-2</v>
      </c>
      <c r="O34" s="111">
        <f>Calc!AW228</f>
        <v>4.0945999999999998</v>
      </c>
      <c r="P34" s="111">
        <f>Calc!AY228</f>
        <v>0.13767050368818473</v>
      </c>
      <c r="Q34" s="77">
        <f>Calc!BB228</f>
        <v>44.273646536249956</v>
      </c>
      <c r="R34" s="77">
        <f>Calc!BC228</f>
        <v>1.3821736879687969</v>
      </c>
      <c r="S34" s="1">
        <f>Input!E228</f>
        <v>29.65</v>
      </c>
    </row>
    <row r="35" spans="1:19" s="167" customFormat="1" x14ac:dyDescent="0.2">
      <c r="A35" s="1">
        <f>Input!A244</f>
        <v>10827</v>
      </c>
      <c r="B35" s="1" t="str">
        <f>Input!B244</f>
        <v>GH17-05-40,8</v>
      </c>
      <c r="C35" s="99">
        <f>Calc!O244*1000</f>
        <v>168.70712868459213</v>
      </c>
      <c r="D35" s="99">
        <f>Calc!P244*1000</f>
        <v>9.3807915188107896E-2</v>
      </c>
      <c r="E35" s="99">
        <f>Calc!X244</f>
        <v>1.140922103871848</v>
      </c>
      <c r="F35" s="99">
        <f>Calc!Y244</f>
        <v>2.3196772921632862E-3</v>
      </c>
      <c r="G35" s="99">
        <f>Calc!AN244</f>
        <v>4.4508358225679646E-2</v>
      </c>
      <c r="H35" s="5">
        <f>Calc!AO244</f>
        <v>4.5058853145685707E-4</v>
      </c>
      <c r="I35" s="8">
        <f>Calc!AH244</f>
        <v>20.165424122398338</v>
      </c>
      <c r="J35" s="8">
        <f>Calc!AI244</f>
        <v>0.20792256474554405</v>
      </c>
      <c r="K35" s="77">
        <f>Calc!AJ244</f>
        <v>52.304830091002728</v>
      </c>
      <c r="L35" s="77">
        <f>Calc!AK244</f>
        <v>1.1206925359423072</v>
      </c>
      <c r="M35" s="111">
        <f>Calc!AP244</f>
        <v>4.7176</v>
      </c>
      <c r="N35" s="111">
        <f>Calc!AQ244</f>
        <v>4.6899999999999997E-2</v>
      </c>
      <c r="O35" s="111">
        <f>Calc!AW244</f>
        <v>4.2759999999999998</v>
      </c>
      <c r="P35" s="111">
        <f>Calc!AY244</f>
        <v>0.22660362124775843</v>
      </c>
      <c r="Q35" s="77">
        <f>Calc!BB244</f>
        <v>52.940782584137132</v>
      </c>
      <c r="R35" s="77">
        <f>Calc!BC244</f>
        <v>1.1348251941599794</v>
      </c>
      <c r="S35" s="1">
        <f>Input!E244</f>
        <v>40.799999999999997</v>
      </c>
    </row>
    <row r="36" spans="1:19" x14ac:dyDescent="0.2">
      <c r="A36" s="1">
        <f>Input!A224</f>
        <v>10827</v>
      </c>
      <c r="B36" s="1" t="str">
        <f>Input!B224</f>
        <v>GH17-05-40,8</v>
      </c>
      <c r="C36" s="99">
        <f>Calc!O224*1000</f>
        <v>168.70712868459213</v>
      </c>
      <c r="D36" s="99">
        <f>Calc!P224*1000</f>
        <v>9.3807915188107896E-2</v>
      </c>
      <c r="E36" s="99">
        <f>Calc!X224</f>
        <v>1.140922103871848</v>
      </c>
      <c r="F36" s="99">
        <f>Calc!Y224</f>
        <v>2.3196772921632862E-3</v>
      </c>
      <c r="G36" s="99">
        <f>Calc!AN224</f>
        <v>4.4508358225679646E-2</v>
      </c>
      <c r="H36" s="5">
        <f>Calc!AO224</f>
        <v>4.5058853145685707E-4</v>
      </c>
      <c r="I36" s="8">
        <f>Calc!AH224</f>
        <v>20.165424122398338</v>
      </c>
      <c r="J36" s="8">
        <f>Calc!AI224</f>
        <v>0.20792256474554405</v>
      </c>
      <c r="K36" s="77">
        <f>Calc!AJ224</f>
        <v>52.304830091002728</v>
      </c>
      <c r="L36" s="77">
        <f>Calc!AK224</f>
        <v>1.1206925359423072</v>
      </c>
      <c r="M36" s="111">
        <f>Calc!AP224</f>
        <v>4.7176</v>
      </c>
      <c r="N36" s="111">
        <f>Calc!AQ224</f>
        <v>4.9299999999999997E-2</v>
      </c>
      <c r="O36" s="111">
        <f>Calc!AW224</f>
        <v>4.5453000000000001</v>
      </c>
      <c r="P36" s="111">
        <f>Calc!AY224</f>
        <v>9.9178930474863675E-2</v>
      </c>
      <c r="Q36" s="77">
        <f>Calc!BB224</f>
        <v>52.981092348084196</v>
      </c>
      <c r="R36" s="77">
        <f>Calc!BC224</f>
        <v>1.1352793917091426</v>
      </c>
      <c r="S36" s="1">
        <f>Input!E224</f>
        <v>40.799999999999997</v>
      </c>
    </row>
    <row r="37" spans="1:19" s="167" customFormat="1" x14ac:dyDescent="0.2">
      <c r="A37" s="1">
        <f>Input!A186</f>
        <v>10769</v>
      </c>
      <c r="B37" s="1" t="str">
        <f>Input!B186</f>
        <v>KMS - 6</v>
      </c>
      <c r="C37" s="99">
        <f>Calc!O186*1000</f>
        <v>84.160656106419268</v>
      </c>
      <c r="D37" s="99">
        <f>Calc!P186*1000</f>
        <v>0.22963440162005547</v>
      </c>
      <c r="E37" s="99">
        <f>Calc!X186</f>
        <v>16.974303442884437</v>
      </c>
      <c r="F37" s="99">
        <f>Calc!Y186</f>
        <v>3.8114723052330129E-2</v>
      </c>
      <c r="G37" s="99">
        <f>Calc!AN186</f>
        <v>8.8673076920225372E-2</v>
      </c>
      <c r="H37" s="5">
        <f>Calc!AO186</f>
        <v>4.2035984049424392E-3</v>
      </c>
      <c r="I37" s="8">
        <f>Calc!AH186</f>
        <v>1.3380502966554366</v>
      </c>
      <c r="J37" s="8">
        <f>Calc!AI186</f>
        <v>6.3397126677248949E-2</v>
      </c>
      <c r="K37" s="77">
        <f>Calc!AJ186</f>
        <v>-88.746023835019287</v>
      </c>
      <c r="L37" s="77">
        <f>Calc!AK186</f>
        <v>4.4332264031315933</v>
      </c>
      <c r="M37" s="111">
        <f>Calc!AP186</f>
        <v>11.197100000000001</v>
      </c>
      <c r="N37" s="111">
        <f>Calc!AQ186</f>
        <v>0.56510000000000005</v>
      </c>
      <c r="O37" s="111">
        <f>Calc!AW186</f>
        <v>5.0834999999999999</v>
      </c>
      <c r="P37" s="111">
        <f>Calc!AY186</f>
        <v>3.1907000474324034</v>
      </c>
      <c r="Q37" s="77">
        <f>Calc!BB186</f>
        <v>-90.030285703687198</v>
      </c>
      <c r="R37" s="77">
        <f>Calc!BC186</f>
        <v>4.5700748205376556</v>
      </c>
      <c r="S37" s="1">
        <f>Input!E186</f>
        <v>0</v>
      </c>
    </row>
    <row r="38" spans="1:19" x14ac:dyDescent="0.2">
      <c r="A38" s="1">
        <f>Input!A66</f>
        <v>10649</v>
      </c>
      <c r="B38" s="1" t="str">
        <f>Input!B66</f>
        <v>B1 H2O</v>
      </c>
      <c r="C38" s="99">
        <f>Calc!O66*1000</f>
        <v>0.82543172628416794</v>
      </c>
      <c r="D38" s="99">
        <f>Calc!P66*1000</f>
        <v>5.6057597018421512E-5</v>
      </c>
      <c r="E38" s="99">
        <f>Calc!X66</f>
        <v>1.8808156828876457E-2</v>
      </c>
      <c r="F38" s="99">
        <f>Calc!Y66</f>
        <v>2.6540160881299886E-5</v>
      </c>
      <c r="G38" s="99">
        <f>Calc!AN66</f>
        <v>8.2545451391028438E-2</v>
      </c>
      <c r="H38" s="5">
        <f>Calc!AO66</f>
        <v>4.9193835187005634E-4</v>
      </c>
      <c r="I38" s="8">
        <f>Calc!AH66</f>
        <v>11.076751810501424</v>
      </c>
      <c r="J38" s="8">
        <f>Calc!AI66</f>
        <v>6.7834129446422739E-2</v>
      </c>
      <c r="K38" s="77">
        <f>Calc!AJ66</f>
        <v>663.40340817599213</v>
      </c>
      <c r="L38" s="77">
        <f>Calc!AK66</f>
        <v>0.89759754857991925</v>
      </c>
      <c r="M38" s="111">
        <f>Calc!AP66</f>
        <v>5.5403000000000002</v>
      </c>
      <c r="N38" s="111">
        <f>Calc!AQ66</f>
        <v>3.3799999999999997E-2</v>
      </c>
      <c r="O38" s="111">
        <f>Calc!AW66</f>
        <v>5.1746999999999996</v>
      </c>
      <c r="P38" s="111">
        <f>Calc!AY66</f>
        <v>0.18622549324381682</v>
      </c>
      <c r="Q38" s="77">
        <f>Calc!BB66</f>
        <v>673.1771494422162</v>
      </c>
      <c r="R38" s="77">
        <f>Calc!BC66</f>
        <v>0.97730932321595032</v>
      </c>
      <c r="S38" s="1">
        <f>Input!E66</f>
        <v>0</v>
      </c>
    </row>
    <row r="39" spans="1:19" s="167" customFormat="1" x14ac:dyDescent="0.2">
      <c r="A39" s="1">
        <f>Input!A274</f>
        <v>10850</v>
      </c>
      <c r="B39" s="1" t="str">
        <f>Input!B274</f>
        <v>KMS-1_107</v>
      </c>
      <c r="C39" s="99">
        <f>Calc!O274*1000</f>
        <v>83.766222018628895</v>
      </c>
      <c r="D39" s="99">
        <f>Calc!P274*1000</f>
        <v>1.3294748158320015E-2</v>
      </c>
      <c r="E39" s="99">
        <f>Calc!X274</f>
        <v>21.626677743387219</v>
      </c>
      <c r="F39" s="99">
        <f>Calc!Y274</f>
        <v>4.2448049842837288E-2</v>
      </c>
      <c r="G39" s="99">
        <f>Calc!AN274</f>
        <v>0.10415078299030867</v>
      </c>
      <c r="H39" s="5">
        <f>Calc!AO274</f>
        <v>1.3006745299248969E-3</v>
      </c>
      <c r="I39" s="8">
        <f>Calc!AH274</f>
        <v>1.2340474896494422</v>
      </c>
      <c r="J39" s="8">
        <f>Calc!AI274</f>
        <v>1.5599203730345467E-2</v>
      </c>
      <c r="K39" s="77">
        <f>Calc!AJ274</f>
        <v>-91.664890460618651</v>
      </c>
      <c r="L39" s="77">
        <f>Calc!AK274</f>
        <v>1.441039135922473</v>
      </c>
      <c r="M39" s="111">
        <f>Calc!AP274</f>
        <v>13.3253</v>
      </c>
      <c r="N39" s="111">
        <f>Calc!AQ274</f>
        <v>0.17899999999999999</v>
      </c>
      <c r="O39" s="111">
        <f>Calc!AW274</f>
        <v>5.4062999999999999</v>
      </c>
      <c r="P39" s="111">
        <f>Calc!AY274</f>
        <v>4.1054344001345662</v>
      </c>
      <c r="Q39" s="77">
        <f>Calc!BB274</f>
        <v>-93.076269360730734</v>
      </c>
      <c r="R39" s="77">
        <f>Calc!BC274</f>
        <v>1.8186240872809283</v>
      </c>
      <c r="S39" s="1">
        <f>Input!E274</f>
        <v>107</v>
      </c>
    </row>
    <row r="40" spans="1:19" x14ac:dyDescent="0.2">
      <c r="A40" s="1">
        <f>Input!A282</f>
        <v>10856</v>
      </c>
      <c r="B40" s="1" t="str">
        <f>Input!B282</f>
        <v>KMS-8_133</v>
      </c>
      <c r="C40" s="99">
        <f>Calc!O282*1000</f>
        <v>116.72143651431979</v>
      </c>
      <c r="D40" s="99">
        <f>Calc!P282*1000</f>
        <v>1.5407509075222097E-2</v>
      </c>
      <c r="E40" s="99">
        <f>Calc!X282</f>
        <v>7.7657969930921453</v>
      </c>
      <c r="F40" s="99">
        <f>Calc!Y282</f>
        <v>1.411958925523206E-2</v>
      </c>
      <c r="G40" s="99">
        <f>Calc!AN282</f>
        <v>5.8614568498201812E-2</v>
      </c>
      <c r="H40" s="5">
        <f>Calc!AO282</f>
        <v>8.5956679726824597E-4</v>
      </c>
      <c r="I40" s="8">
        <f>Calc!AH282</f>
        <v>2.6845427145999743</v>
      </c>
      <c r="J40" s="8">
        <f>Calc!AI282</f>
        <v>3.9667934930880243E-2</v>
      </c>
      <c r="K40" s="77">
        <f>Calc!AJ282</f>
        <v>-156.2740532363155</v>
      </c>
      <c r="L40" s="77">
        <f>Calc!AK282</f>
        <v>1.1667583362490463</v>
      </c>
      <c r="M40" s="111">
        <f>Calc!AP282</f>
        <v>7.8792</v>
      </c>
      <c r="N40" s="111">
        <f>Calc!AQ282</f>
        <v>0.121</v>
      </c>
      <c r="O40" s="111">
        <f>Calc!AW282</f>
        <v>5.7371999999999996</v>
      </c>
      <c r="P40" s="111">
        <f>Calc!AY282</f>
        <v>1.0876282890802877</v>
      </c>
      <c r="Q40" s="77">
        <f>Calc!BB282</f>
        <v>-158.82870045733694</v>
      </c>
      <c r="R40" s="77">
        <f>Calc!BC282</f>
        <v>1.2824073870206723</v>
      </c>
      <c r="S40" s="1">
        <f>Input!E282</f>
        <v>133</v>
      </c>
    </row>
    <row r="41" spans="1:19" s="167" customFormat="1" x14ac:dyDescent="0.2">
      <c r="A41" s="1">
        <f>Input!A212</f>
        <v>10813</v>
      </c>
      <c r="B41" s="1" t="str">
        <f>Input!B212</f>
        <v>EH - S -6</v>
      </c>
      <c r="C41" s="99">
        <f>Calc!O212*1000</f>
        <v>353.21709572817838</v>
      </c>
      <c r="D41" s="99">
        <f>Calc!P212*1000</f>
        <v>0.24447013909349469</v>
      </c>
      <c r="E41" s="99">
        <f>Calc!X212</f>
        <v>0.24151444190437973</v>
      </c>
      <c r="F41" s="99">
        <f>Calc!Y212</f>
        <v>1.1630226721823899E-3</v>
      </c>
      <c r="G41" s="99">
        <f>Calc!AN212</f>
        <v>8.1133422605472419E-2</v>
      </c>
      <c r="H41" s="5">
        <f>Calc!AO212</f>
        <v>1.0257341768073573E-3</v>
      </c>
      <c r="I41" s="8">
        <f>Calc!AH212</f>
        <v>362.38860659580979</v>
      </c>
      <c r="J41" s="8">
        <f>Calc!AI212</f>
        <v>4.896200339637816</v>
      </c>
      <c r="K41" s="77">
        <f>Calc!AJ212</f>
        <v>480.64500987181623</v>
      </c>
      <c r="L41" s="77">
        <f>Calc!AK212</f>
        <v>4.2001115174654737</v>
      </c>
      <c r="M41" s="111">
        <f>Calc!AP212</f>
        <v>6.1360999999999999</v>
      </c>
      <c r="N41" s="111">
        <f>Calc!AQ212</f>
        <v>8.2000000000000003E-2</v>
      </c>
      <c r="O41" s="111">
        <f>Calc!AW212</f>
        <v>6.1238000000000001</v>
      </c>
      <c r="P41" s="111">
        <f>Calc!AY212</f>
        <v>8.1790893979654555E-2</v>
      </c>
      <c r="Q41" s="77">
        <f>Calc!BB212</f>
        <v>489.03627481854289</v>
      </c>
      <c r="R41" s="77">
        <f>Calc!BC212</f>
        <v>4.2749335142996463</v>
      </c>
      <c r="S41" s="1">
        <f>Input!E212</f>
        <v>0</v>
      </c>
    </row>
    <row r="42" spans="1:19" x14ac:dyDescent="0.2">
      <c r="A42" s="1">
        <f>Input!A182</f>
        <v>10767</v>
      </c>
      <c r="B42" s="1" t="str">
        <f>Input!B182</f>
        <v>KMS - 4</v>
      </c>
      <c r="C42" s="99">
        <f>Calc!O182*1000</f>
        <v>55.154265969319518</v>
      </c>
      <c r="D42" s="99">
        <f>Calc!P182*1000</f>
        <v>0.25882041119218419</v>
      </c>
      <c r="E42" s="99">
        <f>Calc!X182</f>
        <v>8.9922153353889946</v>
      </c>
      <c r="F42" s="99">
        <f>Calc!Y182</f>
        <v>3.2590798730889929E-2</v>
      </c>
      <c r="G42" s="99">
        <f>Calc!AN182</f>
        <v>9.1235029704087159E-2</v>
      </c>
      <c r="H42" s="5">
        <f>Calc!AO182</f>
        <v>3.7797103619387974E-3</v>
      </c>
      <c r="I42" s="8">
        <f>Calc!AH182</f>
        <v>1.7033285899331727</v>
      </c>
      <c r="J42" s="8">
        <f>Calc!AI182</f>
        <v>7.0383077004471037E-2</v>
      </c>
      <c r="K42" s="77">
        <f>Calc!AJ182</f>
        <v>-31.889458930335124</v>
      </c>
      <c r="L42" s="77">
        <f>Calc!AK182</f>
        <v>7.3165943564698717</v>
      </c>
      <c r="M42" s="111">
        <f>Calc!AP182</f>
        <v>10.8142</v>
      </c>
      <c r="N42" s="111">
        <f>Calc!AQ182</f>
        <v>0.4733</v>
      </c>
      <c r="O42" s="111">
        <f>Calc!AW182</f>
        <v>6.2008000000000001</v>
      </c>
      <c r="P42" s="111">
        <f>Calc!AY182</f>
        <v>2.402932097247485</v>
      </c>
      <c r="Q42" s="77">
        <f>Calc!BB182</f>
        <v>-32.453257884504396</v>
      </c>
      <c r="R42" s="77">
        <f>Calc!BC182</f>
        <v>7.4492115131925791</v>
      </c>
      <c r="S42" s="1">
        <f>Input!E182</f>
        <v>0</v>
      </c>
    </row>
    <row r="43" spans="1:19" s="167" customFormat="1" x14ac:dyDescent="0.2">
      <c r="A43" s="1">
        <f>Input!A242</f>
        <v>10828</v>
      </c>
      <c r="B43" s="1" t="str">
        <f>Input!B242</f>
        <v>GH17-05-46,65</v>
      </c>
      <c r="C43" s="99">
        <f>Calc!O242*1000</f>
        <v>12.18823049404031</v>
      </c>
      <c r="D43" s="99">
        <f>Calc!P242*1000</f>
        <v>1.0614287807902684E-2</v>
      </c>
      <c r="E43" s="99">
        <f>Calc!X242</f>
        <v>1.8576270663863756</v>
      </c>
      <c r="F43" s="99">
        <f>Calc!Y242</f>
        <v>5.4014814132989928E-3</v>
      </c>
      <c r="G43" s="99">
        <f>Calc!AN242</f>
        <v>0.1504820331233403</v>
      </c>
      <c r="H43" s="5">
        <f>Calc!AO242</f>
        <v>1.5811680371805327E-3</v>
      </c>
      <c r="I43" s="8">
        <f>Calc!AH242</f>
        <v>3.0235113581354898</v>
      </c>
      <c r="J43" s="8">
        <f>Calc!AI242</f>
        <v>3.28577925385546E-2</v>
      </c>
      <c r="K43" s="77">
        <f>Calc!AJ242</f>
        <v>76.596420504865037</v>
      </c>
      <c r="L43" s="77">
        <f>Calc!AK242</f>
        <v>1.5132173947493839</v>
      </c>
      <c r="M43" s="111">
        <f>Calc!AP242</f>
        <v>16.412099999999999</v>
      </c>
      <c r="N43" s="111">
        <f>Calc!AQ242</f>
        <v>0.18490000000000001</v>
      </c>
      <c r="O43" s="111">
        <f>Calc!AW242</f>
        <v>6.2636000000000003</v>
      </c>
      <c r="P43" s="111">
        <f>Calc!AY242</f>
        <v>5.3269225698424885</v>
      </c>
      <c r="Q43" s="77">
        <f>Calc!BB242</f>
        <v>77.964465988071666</v>
      </c>
      <c r="R43" s="77">
        <f>Calc!BC242</f>
        <v>1.9365280548932355</v>
      </c>
      <c r="S43" s="1">
        <f>Input!E242</f>
        <v>46.65</v>
      </c>
    </row>
    <row r="44" spans="1:19" x14ac:dyDescent="0.2">
      <c r="A44" s="1">
        <f>Input!A292</f>
        <v>10860</v>
      </c>
      <c r="B44" s="1" t="str">
        <f>Input!B292</f>
        <v>KMS-7_131,5</v>
      </c>
      <c r="C44" s="99">
        <f>Calc!O292*1000</f>
        <v>72.156822716635517</v>
      </c>
      <c r="D44" s="99">
        <f>Calc!P292*1000</f>
        <v>1.4585688236129388E-2</v>
      </c>
      <c r="E44" s="99">
        <f>Calc!X292</f>
        <v>3.3964493767380897</v>
      </c>
      <c r="F44" s="99">
        <f>Calc!Y292</f>
        <v>9.6309135135934868E-3</v>
      </c>
      <c r="G44" s="99">
        <f>Calc!AN292</f>
        <v>6.5374241256834317E-2</v>
      </c>
      <c r="H44" s="5">
        <f>Calc!AO292</f>
        <v>1.3272841184016285E-3</v>
      </c>
      <c r="I44" s="8">
        <f>Calc!AH292</f>
        <v>4.2483559567864768</v>
      </c>
      <c r="J44" s="8">
        <f>Calc!AI292</f>
        <v>8.7086719697702694E-2</v>
      </c>
      <c r="K44" s="77">
        <f>Calc!AJ292</f>
        <v>-51.145634836104122</v>
      </c>
      <c r="L44" s="77">
        <f>Calc!AK292</f>
        <v>1.636612140540239</v>
      </c>
      <c r="M44" s="111">
        <f>Calc!AP292</f>
        <v>7.8</v>
      </c>
      <c r="N44" s="111">
        <f>Calc!AQ292</f>
        <v>0.16889999999999999</v>
      </c>
      <c r="O44" s="111">
        <f>Calc!AW292</f>
        <v>6.4607999999999999</v>
      </c>
      <c r="P44" s="111">
        <f>Calc!AY292</f>
        <v>0.69351044417722041</v>
      </c>
      <c r="Q44" s="77">
        <f>Calc!BB292</f>
        <v>-52.088141232310832</v>
      </c>
      <c r="R44" s="77">
        <f>Calc!BC292</f>
        <v>1.6698954313700778</v>
      </c>
      <c r="S44" s="1">
        <f>Input!E292</f>
        <v>131.5</v>
      </c>
    </row>
    <row r="45" spans="1:19" s="167" customFormat="1" x14ac:dyDescent="0.2">
      <c r="A45" s="1">
        <f>Input!A188</f>
        <v>10770</v>
      </c>
      <c r="B45" s="1" t="str">
        <f>Input!B188</f>
        <v>KMS - 7</v>
      </c>
      <c r="C45" s="99">
        <f>Calc!O188*1000</f>
        <v>75.425145960056184</v>
      </c>
      <c r="D45" s="99">
        <f>Calc!P188*1000</f>
        <v>0.38069112450093878</v>
      </c>
      <c r="E45" s="99">
        <f>Calc!X188</f>
        <v>48.739204199373127</v>
      </c>
      <c r="F45" s="99">
        <f>Calc!Y188</f>
        <v>0.15315505730202578</v>
      </c>
      <c r="G45" s="99">
        <f>Calc!AN188</f>
        <v>0.21153242946643827</v>
      </c>
      <c r="H45" s="5">
        <f>Calc!AO188</f>
        <v>5.526087268097773E-3</v>
      </c>
      <c r="I45" s="8">
        <f>Calc!AH188</f>
        <v>0.99538554699383175</v>
      </c>
      <c r="J45" s="8">
        <f>Calc!AI188</f>
        <v>2.5704590170420979E-2</v>
      </c>
      <c r="K45" s="77">
        <f>Calc!AJ188</f>
        <v>-11.820030282869599</v>
      </c>
      <c r="L45" s="77">
        <f>Calc!AK188</f>
        <v>6.1271733231440058</v>
      </c>
      <c r="M45" s="111">
        <f>Calc!AP188</f>
        <v>26.316400000000002</v>
      </c>
      <c r="N45" s="111">
        <f>Calc!AQ188</f>
        <v>0.82369999999999999</v>
      </c>
      <c r="O45" s="111">
        <f>Calc!AW188</f>
        <v>7.1999000000000004</v>
      </c>
      <c r="P45" s="111">
        <f>Calc!AY188</f>
        <v>10.47162875064322</v>
      </c>
      <c r="Q45" s="77">
        <f>Calc!BB188</f>
        <v>-12.06302092647541</v>
      </c>
      <c r="R45" s="77">
        <f>Calc!BC188</f>
        <v>6.2633163563008312</v>
      </c>
      <c r="S45" s="1">
        <f>Input!E188</f>
        <v>0</v>
      </c>
    </row>
    <row r="46" spans="1:19" x14ac:dyDescent="0.2">
      <c r="A46" s="1">
        <f>Input!A202</f>
        <v>10808</v>
      </c>
      <c r="B46" s="1" t="str">
        <f>Input!B202</f>
        <v>EH - S -1</v>
      </c>
      <c r="C46" s="99">
        <f>Calc!O202*1000</f>
        <v>422.28449205077413</v>
      </c>
      <c r="D46" s="99">
        <f>Calc!P202*1000</f>
        <v>0.36542643713076634</v>
      </c>
      <c r="E46" s="99">
        <f>Calc!X202</f>
        <v>0.69994286291167362</v>
      </c>
      <c r="F46" s="99">
        <f>Calc!Y202</f>
        <v>1.8287608413995835E-3</v>
      </c>
      <c r="G46" s="99">
        <f>Calc!AN202</f>
        <v>0.12911731305222784</v>
      </c>
      <c r="H46" s="5">
        <f>Calc!AO202</f>
        <v>1.0574227615673846E-3</v>
      </c>
      <c r="I46" s="8">
        <f>Calc!AH202</f>
        <v>237.80185775468851</v>
      </c>
      <c r="J46" s="8">
        <f>Calc!AI202</f>
        <v>2.03383182005348</v>
      </c>
      <c r="K46" s="77">
        <f>Calc!AJ202</f>
        <v>865.15305948392495</v>
      </c>
      <c r="L46" s="77">
        <f>Calc!AK202</f>
        <v>4.4713013408081475</v>
      </c>
      <c r="M46" s="111">
        <f>Calc!AP202</f>
        <v>7.7926000000000002</v>
      </c>
      <c r="N46" s="111">
        <f>Calc!AQ202</f>
        <v>6.9800000000000001E-2</v>
      </c>
      <c r="O46" s="111">
        <f>Calc!AW202</f>
        <v>7.7690999999999999</v>
      </c>
      <c r="P46" s="111">
        <f>Calc!AY202</f>
        <v>6.9598809824449021E-2</v>
      </c>
      <c r="Q46" s="77">
        <f>Calc!BB202</f>
        <v>884.36002337520881</v>
      </c>
      <c r="R46" s="77">
        <f>Calc!BC202</f>
        <v>4.5738764931314835</v>
      </c>
      <c r="S46" s="1">
        <f>Input!E202</f>
        <v>0</v>
      </c>
    </row>
    <row r="47" spans="1:19" s="167" customFormat="1" x14ac:dyDescent="0.2">
      <c r="A47" s="1">
        <f>Input!A210</f>
        <v>10812</v>
      </c>
      <c r="B47" s="1" t="str">
        <f>Input!B210</f>
        <v>EH - S -5</v>
      </c>
      <c r="C47" s="99">
        <f>Calc!O210*1000</f>
        <v>253.55245053578889</v>
      </c>
      <c r="D47" s="99">
        <f>Calc!P210*1000</f>
        <v>0.16540358409748854</v>
      </c>
      <c r="E47" s="99">
        <f>Calc!X210</f>
        <v>3.2593352306716232</v>
      </c>
      <c r="F47" s="99">
        <f>Calc!Y210</f>
        <v>1.092074790826318E-2</v>
      </c>
      <c r="G47" s="99">
        <f>Calc!AN210</f>
        <v>0.12179933402170691</v>
      </c>
      <c r="H47" s="5">
        <f>Calc!AO210</f>
        <v>1.0621560636789758E-3</v>
      </c>
      <c r="I47" s="8">
        <f>Calc!AH210</f>
        <v>28.934327015934944</v>
      </c>
      <c r="J47" s="8">
        <f>Calc!AI210</f>
        <v>0.26964687598620096</v>
      </c>
      <c r="K47" s="77">
        <f>Calc!AJ210</f>
        <v>721.19706326847165</v>
      </c>
      <c r="L47" s="77">
        <f>Calc!AK210</f>
        <v>4.4443404742570083</v>
      </c>
      <c r="M47" s="111">
        <f>Calc!AP210</f>
        <v>7.9753999999999996</v>
      </c>
      <c r="N47" s="111">
        <f>Calc!AQ210</f>
        <v>7.4300000000000005E-2</v>
      </c>
      <c r="O47" s="111">
        <f>Calc!AW210</f>
        <v>7.7770000000000001</v>
      </c>
      <c r="P47" s="111">
        <f>Calc!AY210</f>
        <v>0.12436012906482491</v>
      </c>
      <c r="Q47" s="77">
        <f>Calc!BB210</f>
        <v>737.22457026670202</v>
      </c>
      <c r="R47" s="77">
        <f>Calc!BC210</f>
        <v>4.5504926805229262</v>
      </c>
      <c r="S47" s="1">
        <f>Input!E210</f>
        <v>0</v>
      </c>
    </row>
    <row r="48" spans="1:19" x14ac:dyDescent="0.2">
      <c r="A48" s="1">
        <f>Input!A300</f>
        <v>10853</v>
      </c>
      <c r="B48" s="1" t="str">
        <f>Input!B300</f>
        <v>KMS-2_7</v>
      </c>
      <c r="C48" s="99">
        <f>Calc!O300*1000</f>
        <v>64.828190011388983</v>
      </c>
      <c r="D48" s="99">
        <f>Calc!P300*1000</f>
        <v>1.1881638727386415E-2</v>
      </c>
      <c r="E48" s="99">
        <f>Calc!X300</f>
        <v>17.503186647112965</v>
      </c>
      <c r="F48" s="99">
        <f>Calc!Y300</f>
        <v>2.3769134502077321E-2</v>
      </c>
      <c r="G48" s="99">
        <f>Calc!AN300</f>
        <v>0.12678632856182914</v>
      </c>
      <c r="H48" s="5">
        <f>Calc!AO300</f>
        <v>1.6082152757015756E-3</v>
      </c>
      <c r="I48" s="8">
        <f>Calc!AH300</f>
        <v>1.4398977664118267</v>
      </c>
      <c r="J48" s="8">
        <f>Calc!AI300</f>
        <v>1.8366792090720074E-2</v>
      </c>
      <c r="K48" s="77">
        <f>Calc!AJ300</f>
        <v>-58.479345952671125</v>
      </c>
      <c r="L48" s="77">
        <f>Calc!AK300</f>
        <v>1.9039979562489235</v>
      </c>
      <c r="M48" s="111">
        <f>Calc!AP300</f>
        <v>15.8171</v>
      </c>
      <c r="N48" s="111">
        <f>Calc!AQ300</f>
        <v>0.21970000000000001</v>
      </c>
      <c r="O48" s="111">
        <f>Calc!AW300</f>
        <v>7.8299000000000003</v>
      </c>
      <c r="P48" s="111">
        <f>Calc!AY300</f>
        <v>4.1458021681609862</v>
      </c>
      <c r="Q48" s="77">
        <f>Calc!BB300</f>
        <v>-59.787898701609912</v>
      </c>
      <c r="R48" s="77">
        <f>Calc!BC300</f>
        <v>2.0688241950958535</v>
      </c>
      <c r="S48" s="1">
        <f>Input!E300</f>
        <v>7</v>
      </c>
    </row>
    <row r="49" spans="1:19" s="167" customFormat="1" x14ac:dyDescent="0.2">
      <c r="A49" s="1">
        <f>Input!A152</f>
        <v>10710</v>
      </c>
      <c r="B49" s="1" t="str">
        <f>Input!B152</f>
        <v>M1-8,5mm</v>
      </c>
      <c r="C49" s="99">
        <f>Calc!O152*1000</f>
        <v>468.689045042543</v>
      </c>
      <c r="D49" s="99">
        <f>Calc!P152*1000</f>
        <v>2.696604250772807E-2</v>
      </c>
      <c r="E49" s="99">
        <f>Calc!X152</f>
        <v>1.2649165322273236E-2</v>
      </c>
      <c r="F49" s="99">
        <f>Calc!Y152</f>
        <v>4.9584219367993807E-5</v>
      </c>
      <c r="G49" s="99">
        <f>Calc!AN152</f>
        <v>7.3833542885159448E-2</v>
      </c>
      <c r="H49" s="5">
        <f>Calc!AO152</f>
        <v>4.5239311062023318E-4</v>
      </c>
      <c r="I49" s="8">
        <f>Calc!AH152</f>
        <v>8323.5797009981088</v>
      </c>
      <c r="J49" s="8">
        <f>Calc!AI152</f>
        <v>60.542466516012695</v>
      </c>
      <c r="K49" s="77">
        <f>Calc!AJ152</f>
        <v>13.964631002576944</v>
      </c>
      <c r="L49" s="77">
        <f>Calc!AK152</f>
        <v>2.1354705519506623</v>
      </c>
      <c r="M49" s="111">
        <f>Calc!AP152</f>
        <v>8.2544000000000004</v>
      </c>
      <c r="N49" s="111">
        <f>Calc!AQ152</f>
        <v>5.4300000000000001E-2</v>
      </c>
      <c r="O49" s="111">
        <f>Calc!AW152</f>
        <v>8.2537000000000003</v>
      </c>
      <c r="P49" s="111">
        <f>Calc!AY152</f>
        <v>5.5613079650230317E-2</v>
      </c>
      <c r="Q49" s="77">
        <f>Calc!BB152</f>
        <v>14.294219265122621</v>
      </c>
      <c r="R49" s="77">
        <f>Calc!BC152</f>
        <v>2.18587232434969</v>
      </c>
      <c r="S49" s="1">
        <f>Input!E152</f>
        <v>8.5</v>
      </c>
    </row>
    <row r="50" spans="1:19" x14ac:dyDescent="0.2">
      <c r="A50" s="1">
        <f>Input!A150</f>
        <v>10709</v>
      </c>
      <c r="B50" s="1" t="str">
        <f>Input!B150</f>
        <v>M1-17mm</v>
      </c>
      <c r="C50" s="99">
        <f>Calc!O150*1000</f>
        <v>439.46469794748458</v>
      </c>
      <c r="D50" s="99">
        <f>Calc!P150*1000</f>
        <v>2.0456521891575336E-2</v>
      </c>
      <c r="E50" s="99">
        <f>Calc!X150</f>
        <v>1.4645286880317592E-2</v>
      </c>
      <c r="F50" s="99">
        <f>Calc!Y150</f>
        <v>5.7632913828379856E-5</v>
      </c>
      <c r="G50" s="99">
        <f>Calc!AN150</f>
        <v>7.4512219856067333E-2</v>
      </c>
      <c r="H50" s="5">
        <f>Calc!AO150</f>
        <v>4.2015934526837647E-4</v>
      </c>
      <c r="I50" s="8">
        <f>Calc!AH150</f>
        <v>6801.0362310061228</v>
      </c>
      <c r="J50" s="8">
        <f>Calc!AI150</f>
        <v>46.764279778558951</v>
      </c>
      <c r="K50" s="77">
        <f>Calc!AJ150</f>
        <v>15.907840177179278</v>
      </c>
      <c r="L50" s="77">
        <f>Calc!AK150</f>
        <v>1.8937297447709771</v>
      </c>
      <c r="M50" s="111">
        <f>Calc!AP150</f>
        <v>8.3164999999999996</v>
      </c>
      <c r="N50" s="111">
        <f>Calc!AQ150</f>
        <v>5.0799999999999998E-2</v>
      </c>
      <c r="O50" s="111">
        <f>Calc!AW150</f>
        <v>8.3155999999999999</v>
      </c>
      <c r="P50" s="111">
        <f>Calc!AY150</f>
        <v>5.1365881200536673E-2</v>
      </c>
      <c r="Q50" s="77">
        <f>Calc!BB150</f>
        <v>16.286140350669577</v>
      </c>
      <c r="R50" s="77">
        <f>Calc!BC150</f>
        <v>1.9387654766453122</v>
      </c>
      <c r="S50" s="1">
        <f>Input!E150</f>
        <v>17</v>
      </c>
    </row>
    <row r="51" spans="1:19" s="167" customFormat="1" x14ac:dyDescent="0.2">
      <c r="A51" s="1">
        <f>Input!A18</f>
        <v>10522</v>
      </c>
      <c r="B51" s="1" t="str">
        <f>Input!B18</f>
        <v>CH-8-133</v>
      </c>
      <c r="C51" s="99">
        <f>Calc!O18*1000</f>
        <v>278.11251402959709</v>
      </c>
      <c r="D51" s="99">
        <f>Calc!P18*1000</f>
        <v>2.9848076466218912E-2</v>
      </c>
      <c r="E51" s="99">
        <f>Calc!X18</f>
        <v>8.072734832825075E-2</v>
      </c>
      <c r="F51" s="99">
        <f>Calc!Y18</f>
        <v>2.4381874801480331E-4</v>
      </c>
      <c r="G51" s="99">
        <f>Calc!AN18</f>
        <v>7.4081972718956363E-2</v>
      </c>
      <c r="H51" s="5">
        <f>Calc!AO18</f>
        <v>8.5391319306498369E-4</v>
      </c>
      <c r="I51" s="8">
        <f>Calc!AH18</f>
        <v>777.74413833947483</v>
      </c>
      <c r="J51" s="8">
        <f>Calc!AI18</f>
        <v>9.2670106704992072</v>
      </c>
      <c r="K51" s="77">
        <f>Calc!AJ18</f>
        <v>-63.699505973977999</v>
      </c>
      <c r="L51" s="77">
        <f>Calc!AK18</f>
        <v>4.0248272680170523</v>
      </c>
      <c r="M51" s="111">
        <f>Calc!AP18</f>
        <v>9.0090000000000003</v>
      </c>
      <c r="N51" s="111">
        <f>Calc!AQ18</f>
        <v>0.1207</v>
      </c>
      <c r="O51" s="111">
        <f>Calc!AW18</f>
        <v>9.0007000000000001</v>
      </c>
      <c r="P51" s="111">
        <f>Calc!AY18</f>
        <v>0.11588027859216474</v>
      </c>
      <c r="Q51" s="77">
        <f>Calc!BB18</f>
        <v>-65.340723923810671</v>
      </c>
      <c r="R51" s="77">
        <f>Calc!BC18</f>
        <v>4.1285816045530153</v>
      </c>
      <c r="S51" s="1">
        <f>Input!E18</f>
        <v>133</v>
      </c>
    </row>
    <row r="52" spans="1:19" x14ac:dyDescent="0.2">
      <c r="A52" s="1">
        <f>Input!A22</f>
        <v>10524</v>
      </c>
      <c r="B52" s="1" t="str">
        <f>Input!B22</f>
        <v>CH-8-80</v>
      </c>
      <c r="C52" s="99">
        <f>Calc!O22*1000</f>
        <v>243.81895567886477</v>
      </c>
      <c r="D52" s="99">
        <f>Calc!P22*1000</f>
        <v>2.7672372395467829E-2</v>
      </c>
      <c r="E52" s="99">
        <f>Calc!X22</f>
        <v>3.1434363376160339E-2</v>
      </c>
      <c r="F52" s="99">
        <f>Calc!Y22</f>
        <v>3.1706484858958238E-4</v>
      </c>
      <c r="G52" s="99">
        <f>Calc!AN22</f>
        <v>7.4707207008325283E-2</v>
      </c>
      <c r="H52" s="5">
        <f>Calc!AO22</f>
        <v>1.2319486873221569E-3</v>
      </c>
      <c r="I52" s="8">
        <f>Calc!AH22</f>
        <v>1767.5721728396213</v>
      </c>
      <c r="J52" s="8">
        <f>Calc!AI22</f>
        <v>34.167582793099179</v>
      </c>
      <c r="K52" s="77">
        <f>Calc!AJ22</f>
        <v>-63.654468046407288</v>
      </c>
      <c r="L52" s="77">
        <f>Calc!AK22</f>
        <v>5.0908775647116284</v>
      </c>
      <c r="M52" s="111">
        <f>Calc!AP22</f>
        <v>9.0878999999999994</v>
      </c>
      <c r="N52" s="111">
        <f>Calc!AQ22</f>
        <v>0.1699</v>
      </c>
      <c r="O52" s="111">
        <f>Calc!AW22</f>
        <v>9.0841999999999992</v>
      </c>
      <c r="P52" s="111">
        <f>Calc!AY22</f>
        <v>0.16493335387759675</v>
      </c>
      <c r="Q52" s="77">
        <f>Calc!BB22</f>
        <v>-65.309936662440862</v>
      </c>
      <c r="R52" s="77">
        <f>Calc!BC22</f>
        <v>5.223359264726712</v>
      </c>
      <c r="S52" s="1">
        <f>Input!E22</f>
        <v>80</v>
      </c>
    </row>
    <row r="53" spans="1:19" s="167" customFormat="1" x14ac:dyDescent="0.2">
      <c r="A53" s="1">
        <f>Input!A20</f>
        <v>10525</v>
      </c>
      <c r="B53" s="1" t="str">
        <f>Input!B20</f>
        <v>CH-8-Top</v>
      </c>
      <c r="C53" s="99">
        <f>Calc!O20*1000</f>
        <v>231.18436830566029</v>
      </c>
      <c r="D53" s="99">
        <f>Calc!P20*1000</f>
        <v>1.690294427447446E-2</v>
      </c>
      <c r="E53" s="99">
        <f>Calc!X20</f>
        <v>0.12342174729505823</v>
      </c>
      <c r="F53" s="99">
        <f>Calc!Y20</f>
        <v>2.1023413327133061E-4</v>
      </c>
      <c r="G53" s="99">
        <f>Calc!AN20</f>
        <v>7.4834643842465784E-2</v>
      </c>
      <c r="H53" s="5">
        <f>Calc!AO20</f>
        <v>4.5034901807495848E-4</v>
      </c>
      <c r="I53" s="8">
        <f>Calc!AH20</f>
        <v>427.07253240046236</v>
      </c>
      <c r="J53" s="8">
        <f>Calc!AI20</f>
        <v>2.6708782160829649</v>
      </c>
      <c r="K53" s="77">
        <f>Calc!AJ20</f>
        <v>-67.061524757737189</v>
      </c>
      <c r="L53" s="77">
        <f>Calc!AK20</f>
        <v>2.4009788128629426</v>
      </c>
      <c r="M53" s="111">
        <f>Calc!AP20</f>
        <v>9.1393000000000004</v>
      </c>
      <c r="N53" s="111">
        <f>Calc!AQ20</f>
        <v>6.3500000000000001E-2</v>
      </c>
      <c r="O53" s="111">
        <f>Calc!AW20</f>
        <v>9.1239000000000008</v>
      </c>
      <c r="P53" s="111">
        <f>Calc!AY20</f>
        <v>6.3031948668367324E-2</v>
      </c>
      <c r="Q53" s="77">
        <f>Calc!BB20</f>
        <v>-68.813321769505478</v>
      </c>
      <c r="R53" s="77">
        <f>Calc!BC20</f>
        <v>2.4637274031043788</v>
      </c>
      <c r="S53" s="1">
        <f>Input!E20</f>
        <v>1</v>
      </c>
    </row>
    <row r="54" spans="1:19" x14ac:dyDescent="0.2">
      <c r="A54" s="1">
        <f>Input!A24</f>
        <v>10523</v>
      </c>
      <c r="B54" s="1" t="str">
        <f>Input!B24</f>
        <v>CH-8-258</v>
      </c>
      <c r="C54" s="99">
        <f>Calc!O24*1000</f>
        <v>368.86666309539555</v>
      </c>
      <c r="D54" s="99">
        <f>Calc!P24*1000</f>
        <v>2.5610169884064393E-2</v>
      </c>
      <c r="E54" s="99">
        <f>Calc!X24</f>
        <v>4.7026196868594723E-2</v>
      </c>
      <c r="F54" s="99">
        <f>Calc!Y24</f>
        <v>1.6472972608950922E-4</v>
      </c>
      <c r="G54" s="99">
        <f>Calc!AN24</f>
        <v>7.5039726600471507E-2</v>
      </c>
      <c r="H54" s="5">
        <f>Calc!AO24</f>
        <v>5.4094279470389469E-4</v>
      </c>
      <c r="I54" s="8">
        <f>Calc!AH24</f>
        <v>1799.6677973888702</v>
      </c>
      <c r="J54" s="8">
        <f>Calc!AI24</f>
        <v>14.423396420200746</v>
      </c>
      <c r="K54" s="77">
        <f>Calc!AJ24</f>
        <v>-70.15391304565388</v>
      </c>
      <c r="L54" s="77">
        <f>Calc!AK24</f>
        <v>2.231654641442447</v>
      </c>
      <c r="M54" s="111">
        <f>Calc!AP24</f>
        <v>9.1976999999999993</v>
      </c>
      <c r="N54" s="111">
        <f>Calc!AQ24</f>
        <v>7.2900000000000006E-2</v>
      </c>
      <c r="O54" s="111">
        <f>Calc!AW24</f>
        <v>9.1940000000000008</v>
      </c>
      <c r="P54" s="111">
        <f>Calc!AY24</f>
        <v>7.3115538464271795E-2</v>
      </c>
      <c r="Q54" s="77">
        <f>Calc!BB24</f>
        <v>-72.000753793396811</v>
      </c>
      <c r="R54" s="77">
        <f>Calc!BC24</f>
        <v>2.2904534626094559</v>
      </c>
      <c r="S54" s="1">
        <f>Input!E24</f>
        <v>258</v>
      </c>
    </row>
    <row r="55" spans="1:19" s="167" customFormat="1" x14ac:dyDescent="0.2">
      <c r="A55" s="1">
        <f>Input!A28</f>
        <v>10540</v>
      </c>
      <c r="B55" s="1" t="str">
        <f>Input!B28</f>
        <v>NAH14-Top</v>
      </c>
      <c r="C55" s="99">
        <f>Calc!O28*1000</f>
        <v>972.67480503605884</v>
      </c>
      <c r="D55" s="99">
        <f>Calc!P28*1000</f>
        <v>6.8813191569644869E-2</v>
      </c>
      <c r="E55" s="99">
        <f>Calc!X28</f>
        <v>0.16403404504580008</v>
      </c>
      <c r="F55" s="99">
        <f>Calc!Y28</f>
        <v>3.3437036029502468E-4</v>
      </c>
      <c r="G55" s="99">
        <f>Calc!AN28</f>
        <v>8.6251343505832842E-2</v>
      </c>
      <c r="H55" s="5">
        <f>Calc!AO28</f>
        <v>3.0891831317181957E-4</v>
      </c>
      <c r="I55" s="8">
        <f>Calc!AH28</f>
        <v>1569.261046239845</v>
      </c>
      <c r="J55" s="8">
        <f>Calc!AI28</f>
        <v>6.4660512201990272</v>
      </c>
      <c r="K55" s="77">
        <f>Calc!AJ28</f>
        <v>18.795111483237648</v>
      </c>
      <c r="L55" s="77">
        <f>Calc!AK28</f>
        <v>1.0037519467162166</v>
      </c>
      <c r="M55" s="111">
        <f>Calc!AP28</f>
        <v>9.6570999999999998</v>
      </c>
      <c r="N55" s="111">
        <f>Calc!AQ28</f>
        <v>3.6900000000000002E-2</v>
      </c>
      <c r="O55" s="111">
        <f>Calc!AW28</f>
        <v>9.6526999999999994</v>
      </c>
      <c r="P55" s="111">
        <f>Calc!AY28</f>
        <v>3.7594613417174398E-2</v>
      </c>
      <c r="Q55" s="77">
        <f>Calc!BB28</f>
        <v>19.314927345359774</v>
      </c>
      <c r="R55" s="77">
        <f>Calc!BC28</f>
        <v>1.0315143861045895</v>
      </c>
      <c r="S55" s="1">
        <f>Input!E28</f>
        <v>1</v>
      </c>
    </row>
    <row r="56" spans="1:19" x14ac:dyDescent="0.2">
      <c r="A56" s="1">
        <f>Input!A172</f>
        <v>10717</v>
      </c>
      <c r="B56" s="1" t="str">
        <f>Input!B172</f>
        <v>NAH14-16,5mm</v>
      </c>
      <c r="C56" s="99">
        <f>Calc!O172*1000</f>
        <v>1226.43195855307</v>
      </c>
      <c r="D56" s="99">
        <f>Calc!P172*1000</f>
        <v>5.3816212858912166E-2</v>
      </c>
      <c r="E56" s="99">
        <f>Calc!X172</f>
        <v>5.1482975964930504E-2</v>
      </c>
      <c r="F56" s="99">
        <f>Calc!Y172</f>
        <v>1.5842154191657315E-4</v>
      </c>
      <c r="G56" s="99">
        <f>Calc!AN172</f>
        <v>8.8389400682364325E-2</v>
      </c>
      <c r="H56" s="5">
        <f>Calc!AO172</f>
        <v>2.9891765081727312E-4</v>
      </c>
      <c r="I56" s="8">
        <f>Calc!AH172</f>
        <v>6444.436646101819</v>
      </c>
      <c r="J56" s="8">
        <f>Calc!AI172</f>
        <v>29.464372851330758</v>
      </c>
      <c r="K56" s="77">
        <f>Calc!AJ172</f>
        <v>14.780322353774134</v>
      </c>
      <c r="L56" s="77">
        <f>Calc!AK172</f>
        <v>0.77777556633457146</v>
      </c>
      <c r="M56" s="111">
        <f>Calc!AP172</f>
        <v>9.9491999999999994</v>
      </c>
      <c r="N56" s="111">
        <f>Calc!AQ172</f>
        <v>3.4200000000000001E-2</v>
      </c>
      <c r="O56" s="111">
        <f>Calc!AW172</f>
        <v>9.9481000000000002</v>
      </c>
      <c r="P56" s="111">
        <f>Calc!AY172</f>
        <v>3.6145721209582989E-2</v>
      </c>
      <c r="Q56" s="77">
        <f>Calc!BB172</f>
        <v>15.201787816554852</v>
      </c>
      <c r="R56" s="77">
        <f>Calc!BC172</f>
        <v>0.79995558459260996</v>
      </c>
      <c r="S56" s="1">
        <f>Input!E172</f>
        <v>16.5</v>
      </c>
    </row>
    <row r="57" spans="1:19" s="167" customFormat="1" x14ac:dyDescent="0.2">
      <c r="A57" s="1">
        <f>Input!A170</f>
        <v>10716</v>
      </c>
      <c r="B57" s="1" t="str">
        <f>Input!B170</f>
        <v>NAH14-23mm</v>
      </c>
      <c r="C57" s="99">
        <f>Calc!O170*1000</f>
        <v>1164.1232405584244</v>
      </c>
      <c r="D57" s="99">
        <f>Calc!P170*1000</f>
        <v>5.9016911336827502E-2</v>
      </c>
      <c r="E57" s="99">
        <f>Calc!X170</f>
        <v>8.1251723777282528E-2</v>
      </c>
      <c r="F57" s="99">
        <f>Calc!Y170</f>
        <v>1.7815158123092009E-4</v>
      </c>
      <c r="G57" s="99">
        <f>Calc!AN170</f>
        <v>8.9243360597158566E-2</v>
      </c>
      <c r="H57" s="5">
        <f>Calc!AO170</f>
        <v>3.1041456495888589E-4</v>
      </c>
      <c r="I57" s="8">
        <f>Calc!AH170</f>
        <v>3907.2261807675213</v>
      </c>
      <c r="J57" s="8">
        <f>Calc!AI170</f>
        <v>16.064068196966002</v>
      </c>
      <c r="K57" s="77">
        <f>Calc!AJ170</f>
        <v>15.999811771893802</v>
      </c>
      <c r="L57" s="77">
        <f>Calc!AK170</f>
        <v>0.73768404295885504</v>
      </c>
      <c r="M57" s="111">
        <f>Calc!AP170</f>
        <v>10.037000000000001</v>
      </c>
      <c r="N57" s="111">
        <f>Calc!AQ170</f>
        <v>3.6999999999999998E-2</v>
      </c>
      <c r="O57" s="111">
        <f>Calc!AW170</f>
        <v>10.0352</v>
      </c>
      <c r="P57" s="111">
        <f>Calc!AY170</f>
        <v>3.7379910100191364E-2</v>
      </c>
      <c r="Q57" s="77">
        <f>Calc!BB170</f>
        <v>16.46010284939716</v>
      </c>
      <c r="R57" s="77">
        <f>Calc!BC170</f>
        <v>0.75890812137962427</v>
      </c>
      <c r="S57" s="1">
        <f>Input!E170</f>
        <v>23</v>
      </c>
    </row>
    <row r="58" spans="1:19" x14ac:dyDescent="0.2">
      <c r="A58" s="1">
        <f>Input!A208</f>
        <v>10811</v>
      </c>
      <c r="B58" s="1" t="str">
        <f>Input!B208</f>
        <v>EH - S -4</v>
      </c>
      <c r="C58" s="99">
        <f>Calc!O208*1000</f>
        <v>411.27941842174783</v>
      </c>
      <c r="D58" s="99">
        <f>Calc!P208*1000</f>
        <v>0.35635284196856426</v>
      </c>
      <c r="E58" s="99">
        <f>Calc!X208</f>
        <v>1.9022864361254459</v>
      </c>
      <c r="F58" s="99">
        <f>Calc!Y208</f>
        <v>6.3553320982576624E-3</v>
      </c>
      <c r="G58" s="99">
        <f>Calc!AN208</f>
        <v>0.15853078876976057</v>
      </c>
      <c r="H58" s="5">
        <f>Calc!AO208</f>
        <v>1.6282120540427162E-3</v>
      </c>
      <c r="I58" s="8">
        <f>Calc!AH208</f>
        <v>104.70385884506932</v>
      </c>
      <c r="J58" s="8">
        <f>Calc!AI208</f>
        <v>1.1271932670985492</v>
      </c>
      <c r="K58" s="77">
        <f>Calc!AJ208</f>
        <v>753.59677204544835</v>
      </c>
      <c r="L58" s="77">
        <f>Calc!AK208</f>
        <v>4.2948971147709791</v>
      </c>
      <c r="M58" s="111">
        <f>Calc!AP208</f>
        <v>10.28</v>
      </c>
      <c r="N58" s="111">
        <f>Calc!AQ208</f>
        <v>0.1137</v>
      </c>
      <c r="O58" s="111">
        <f>Calc!AW208</f>
        <v>10.2102</v>
      </c>
      <c r="P58" s="111">
        <f>Calc!AY208</f>
        <v>0.11839290900802267</v>
      </c>
      <c r="Q58" s="77">
        <f>Calc!BB208</f>
        <v>775.66019259155314</v>
      </c>
      <c r="R58" s="77">
        <f>Calc!BC208</f>
        <v>4.4282536696370745</v>
      </c>
      <c r="S58" s="1">
        <f>Input!E208</f>
        <v>0</v>
      </c>
    </row>
    <row r="59" spans="1:19" s="167" customFormat="1" x14ac:dyDescent="0.2">
      <c r="A59" s="1">
        <f>Input!A168</f>
        <v>10715</v>
      </c>
      <c r="B59" s="1" t="str">
        <f>Input!B168</f>
        <v>NAH14-40,5mm</v>
      </c>
      <c r="C59" s="99">
        <f>Calc!O168*1000</f>
        <v>1348.8252724248603</v>
      </c>
      <c r="D59" s="99">
        <f>Calc!P168*1000</f>
        <v>6.3021939569597896E-2</v>
      </c>
      <c r="E59" s="99">
        <f>Calc!X168</f>
        <v>8.0459189591463892E-2</v>
      </c>
      <c r="F59" s="99">
        <f>Calc!Y168</f>
        <v>1.7093794340179692E-4</v>
      </c>
      <c r="G59" s="99">
        <f>Calc!AN168</f>
        <v>9.1273779194962879E-2</v>
      </c>
      <c r="H59" s="5">
        <f>Calc!AO168</f>
        <v>2.7878270571507583E-4</v>
      </c>
      <c r="I59" s="8">
        <f>Calc!AH168</f>
        <v>4671.6995786854304</v>
      </c>
      <c r="J59" s="8">
        <f>Calc!AI168</f>
        <v>17.380066298405414</v>
      </c>
      <c r="K59" s="77">
        <f>Calc!AJ168</f>
        <v>18.888736697381336</v>
      </c>
      <c r="L59" s="77">
        <f>Calc!AK168</f>
        <v>0.71366017605396181</v>
      </c>
      <c r="M59" s="111">
        <f>Calc!AP168</f>
        <v>10.2455</v>
      </c>
      <c r="N59" s="111">
        <f>Calc!AQ168</f>
        <v>3.2399999999999998E-2</v>
      </c>
      <c r="O59" s="111">
        <f>Calc!AW168</f>
        <v>10.2439</v>
      </c>
      <c r="P59" s="111">
        <f>Calc!AY168</f>
        <v>3.3682766299718184E-2</v>
      </c>
      <c r="Q59" s="77">
        <f>Calc!BB168</f>
        <v>19.4436033050488</v>
      </c>
      <c r="R59" s="77">
        <f>Calc!BC168</f>
        <v>0.734626652206676</v>
      </c>
      <c r="S59" s="1">
        <f>Input!E168</f>
        <v>40.5</v>
      </c>
    </row>
    <row r="60" spans="1:19" x14ac:dyDescent="0.2">
      <c r="A60" s="1">
        <f>Input!A166</f>
        <v>10714</v>
      </c>
      <c r="B60" s="1" t="str">
        <f>Input!B166</f>
        <v>NAH14-50,5mm</v>
      </c>
      <c r="C60" s="99">
        <f>Calc!O166*1000</f>
        <v>1166.2122538561835</v>
      </c>
      <c r="D60" s="99">
        <f>Calc!P166*1000</f>
        <v>6.1483007207640432E-2</v>
      </c>
      <c r="E60" s="99">
        <f>Calc!X166</f>
        <v>7.418569457721437E-2</v>
      </c>
      <c r="F60" s="99">
        <f>Calc!Y166</f>
        <v>1.6769685321919105E-4</v>
      </c>
      <c r="G60" s="99">
        <f>Calc!AN166</f>
        <v>9.2787487721384121E-2</v>
      </c>
      <c r="H60" s="5">
        <f>Calc!AO166</f>
        <v>3.3746543245051996E-4</v>
      </c>
      <c r="I60" s="8">
        <f>Calc!AH166</f>
        <v>4454.070688926111</v>
      </c>
      <c r="J60" s="8">
        <f>Calc!AI166</f>
        <v>19.07187445394419</v>
      </c>
      <c r="K60" s="77">
        <f>Calc!AJ166</f>
        <v>19.211955056259058</v>
      </c>
      <c r="L60" s="77">
        <f>Calc!AK166</f>
        <v>0.53821775096145363</v>
      </c>
      <c r="M60" s="111">
        <f>Calc!AP166</f>
        <v>10.420199999999999</v>
      </c>
      <c r="N60" s="111">
        <f>Calc!AQ166</f>
        <v>4.0099999999999997E-2</v>
      </c>
      <c r="O60" s="111">
        <f>Calc!AW166</f>
        <v>10.4185</v>
      </c>
      <c r="P60" s="111">
        <f>Calc!AY166</f>
        <v>4.0190962960491544E-2</v>
      </c>
      <c r="Q60" s="77">
        <f>Calc!BB166</f>
        <v>19.786077840078999</v>
      </c>
      <c r="R60" s="77">
        <f>Calc!BC166</f>
        <v>0.55430620278978171</v>
      </c>
      <c r="S60" s="1">
        <f>Input!E166</f>
        <v>50.5</v>
      </c>
    </row>
    <row r="61" spans="1:19" s="167" customFormat="1" x14ac:dyDescent="0.2">
      <c r="A61" s="1">
        <f>Input!A288</f>
        <v>10858</v>
      </c>
      <c r="B61" s="1" t="str">
        <f>Input!B288</f>
        <v>KMS-3_280</v>
      </c>
      <c r="C61" s="99">
        <f>Calc!O288*1000</f>
        <v>40.398002719964182</v>
      </c>
      <c r="D61" s="99">
        <f>Calc!P288*1000</f>
        <v>9.7870395308758684E-3</v>
      </c>
      <c r="E61" s="99">
        <f>Calc!X288</f>
        <v>6.3130953986593195</v>
      </c>
      <c r="F61" s="99">
        <f>Calc!Y288</f>
        <v>1.3452487827623462E-2</v>
      </c>
      <c r="G61" s="99">
        <f>Calc!AN288</f>
        <v>0.12926040606091929</v>
      </c>
      <c r="H61" s="5">
        <f>Calc!AO288</f>
        <v>1.9851767037444776E-3</v>
      </c>
      <c r="I61" s="8">
        <f>Calc!AH288</f>
        <v>2.5276817590424505</v>
      </c>
      <c r="J61" s="8">
        <f>Calc!AI288</f>
        <v>3.9187142894895895E-2</v>
      </c>
      <c r="K61" s="77">
        <f>Calc!AJ288</f>
        <v>30.728724166507515</v>
      </c>
      <c r="L61" s="77">
        <f>Calc!AK288</f>
        <v>1.9663959326153622</v>
      </c>
      <c r="M61" s="111">
        <f>Calc!AP288</f>
        <v>14.6226</v>
      </c>
      <c r="N61" s="111">
        <f>Calc!AQ288</f>
        <v>0.2409</v>
      </c>
      <c r="O61" s="111">
        <f>Calc!AW288</f>
        <v>10.485900000000001</v>
      </c>
      <c r="P61" s="111">
        <f>Calc!AY288</f>
        <v>2.1221463105651206</v>
      </c>
      <c r="Q61" s="77">
        <f>Calc!BB288</f>
        <v>31.653038809738742</v>
      </c>
      <c r="R61" s="77">
        <f>Calc!BC288</f>
        <v>2.0344223757654798</v>
      </c>
      <c r="S61" s="1">
        <f>Input!E288</f>
        <v>280</v>
      </c>
    </row>
    <row r="62" spans="1:19" x14ac:dyDescent="0.2">
      <c r="A62" s="1">
        <f>Input!A270</f>
        <v>10818</v>
      </c>
      <c r="B62" s="1" t="str">
        <f>Input!B270</f>
        <v>NAH-14-59</v>
      </c>
      <c r="C62" s="99">
        <f>Calc!O270*1000</f>
        <v>1334.8213341095013</v>
      </c>
      <c r="D62" s="99">
        <f>Calc!P270*1000</f>
        <v>7.0946495010304617E-2</v>
      </c>
      <c r="E62" s="99">
        <f>Calc!X270</f>
        <v>5.7184276705423739E-2</v>
      </c>
      <c r="F62" s="99">
        <f>Calc!Y270</f>
        <v>2.3892197964104739E-4</v>
      </c>
      <c r="G62" s="99">
        <f>Calc!AN270</f>
        <v>9.3497873807547496E-2</v>
      </c>
      <c r="H62" s="5">
        <f>Calc!AO270</f>
        <v>4.4652665955322273E-4</v>
      </c>
      <c r="I62" s="8">
        <f>Calc!AH270</f>
        <v>6650.6922887851524</v>
      </c>
      <c r="J62" s="8">
        <f>Calc!AI270</f>
        <v>42.200181901595215</v>
      </c>
      <c r="K62" s="77">
        <f>Calc!AJ270</f>
        <v>17.777620762486237</v>
      </c>
      <c r="L62" s="77">
        <f>Calc!AK270</f>
        <v>0.99536302279773636</v>
      </c>
      <c r="M62" s="111">
        <f>Calc!AP270</f>
        <v>10.5197</v>
      </c>
      <c r="N62" s="111">
        <f>Calc!AQ270</f>
        <v>5.2699999999999997E-2</v>
      </c>
      <c r="O62" s="111">
        <f>Calc!AW270</f>
        <v>10.5185</v>
      </c>
      <c r="P62" s="111">
        <f>Calc!AY270</f>
        <v>5.3855146712799937E-2</v>
      </c>
      <c r="Q62" s="77">
        <f>Calc!BB270</f>
        <v>18.314055814067967</v>
      </c>
      <c r="R62" s="77">
        <f>Calc!BC270</f>
        <v>1.0254016304894094</v>
      </c>
      <c r="S62" s="1">
        <f>Input!E270</f>
        <v>59</v>
      </c>
    </row>
    <row r="63" spans="1:19" s="167" customFormat="1" x14ac:dyDescent="0.2">
      <c r="A63" s="1">
        <f>Input!A26</f>
        <v>10539</v>
      </c>
      <c r="B63" s="1" t="str">
        <f>Input!B26</f>
        <v>NAH14-63</v>
      </c>
      <c r="C63" s="99">
        <f>Calc!O26*1000</f>
        <v>1113.8042510931969</v>
      </c>
      <c r="D63" s="99">
        <f>Calc!P26*1000</f>
        <v>6.6157065442138285E-2</v>
      </c>
      <c r="E63" s="99">
        <f>Calc!X26</f>
        <v>2.7438461058683167E-2</v>
      </c>
      <c r="F63" s="99">
        <f>Calc!Y26</f>
        <v>7.8402720257763749E-5</v>
      </c>
      <c r="G63" s="99">
        <f>Calc!AN26</f>
        <v>9.4412245648326731E-2</v>
      </c>
      <c r="H63" s="5">
        <f>Calc!AO26</f>
        <v>4.203573401731016E-4</v>
      </c>
      <c r="I63" s="8">
        <f>Calc!AH26</f>
        <v>11721.309714718942</v>
      </c>
      <c r="J63" s="8">
        <f>Calc!AI26</f>
        <v>62.006428934961477</v>
      </c>
      <c r="K63" s="77">
        <f>Calc!AJ26</f>
        <v>17.297560899092179</v>
      </c>
      <c r="L63" s="77">
        <f>Calc!AK26</f>
        <v>1.0323951672106735</v>
      </c>
      <c r="M63" s="111">
        <f>Calc!AP26</f>
        <v>10.632999999999999</v>
      </c>
      <c r="N63" s="111">
        <f>Calc!AQ26</f>
        <v>5.0599999999999999E-2</v>
      </c>
      <c r="O63" s="111">
        <f>Calc!AW26</f>
        <v>10.632400000000001</v>
      </c>
      <c r="P63" s="111">
        <f>Calc!AY26</f>
        <v>5.1022780011852654E-2</v>
      </c>
      <c r="Q63" s="77">
        <f>Calc!BB26</f>
        <v>17.825247571215222</v>
      </c>
      <c r="R63" s="77">
        <f>Calc!BC26</f>
        <v>1.0638928580240896</v>
      </c>
      <c r="S63" s="1">
        <f>Input!E26</f>
        <v>63</v>
      </c>
    </row>
    <row r="64" spans="1:19" x14ac:dyDescent="0.2">
      <c r="A64" s="1">
        <f>Input!A14</f>
        <v>10538</v>
      </c>
      <c r="B64" s="1" t="str">
        <f>Input!B14</f>
        <v>NAH14-61.5</v>
      </c>
      <c r="C64" s="99">
        <f>Calc!O14*1000</f>
        <v>908.32142469937821</v>
      </c>
      <c r="D64" s="99">
        <f>Calc!P14*1000</f>
        <v>5.3045366059048735E-2</v>
      </c>
      <c r="E64" s="99">
        <f>Calc!X14</f>
        <v>0.36380677859794269</v>
      </c>
      <c r="F64" s="99">
        <f>Calc!Y14</f>
        <v>7.3001561012969241E-4</v>
      </c>
      <c r="G64" s="99">
        <f>Calc!AN14</f>
        <v>9.4717440281086931E-2</v>
      </c>
      <c r="H64" s="5">
        <f>Calc!AO14</f>
        <v>5.1819056071653307E-4</v>
      </c>
      <c r="I64" s="8">
        <f>Calc!AH14</f>
        <v>724.36883338732162</v>
      </c>
      <c r="J64" s="8">
        <f>Calc!AI14</f>
        <v>4.2208951423927408</v>
      </c>
      <c r="K64" s="77">
        <f>Calc!AJ14</f>
        <v>16.881119484346783</v>
      </c>
      <c r="L64" s="77">
        <f>Calc!AK14</f>
        <v>0.93816784623612781</v>
      </c>
      <c r="M64" s="111">
        <f>Calc!AP14</f>
        <v>10.6738</v>
      </c>
      <c r="N64" s="111">
        <f>Calc!AQ14</f>
        <v>6.1800000000000001E-2</v>
      </c>
      <c r="O64" s="111">
        <f>Calc!AW14</f>
        <v>10.6632</v>
      </c>
      <c r="P64" s="111">
        <f>Calc!AY14</f>
        <v>6.2442021813863151E-2</v>
      </c>
      <c r="Q64" s="77">
        <f>Calc!BB14</f>
        <v>17.397616416710353</v>
      </c>
      <c r="R64" s="77">
        <f>Calc!BC14</f>
        <v>0.96687713221524541</v>
      </c>
      <c r="S64" s="1">
        <f>Input!E14</f>
        <v>61.5</v>
      </c>
    </row>
    <row r="65" spans="1:19" s="167" customFormat="1" x14ac:dyDescent="0.2">
      <c r="A65" s="1">
        <f>Input!A164</f>
        <v>10713</v>
      </c>
      <c r="B65" s="1" t="str">
        <f>Input!B164</f>
        <v>NAH14-68mm</v>
      </c>
      <c r="C65" s="99">
        <f>Calc!O164*1000</f>
        <v>1280.460005755627</v>
      </c>
      <c r="D65" s="99">
        <f>Calc!P164*1000</f>
        <v>6.5817709506861513E-2</v>
      </c>
      <c r="E65" s="99">
        <f>Calc!X164</f>
        <v>4.5212162558601318E-2</v>
      </c>
      <c r="F65" s="99">
        <f>Calc!Y164</f>
        <v>9.1341850262997222E-5</v>
      </c>
      <c r="G65" s="99">
        <f>Calc!AN164</f>
        <v>9.475997876621621E-2</v>
      </c>
      <c r="H65" s="5">
        <f>Calc!AO164</f>
        <v>2.387420777708996E-4</v>
      </c>
      <c r="I65" s="8">
        <f>Calc!AH164</f>
        <v>8192.8114811279374</v>
      </c>
      <c r="J65" s="8">
        <f>Calc!AI164</f>
        <v>26.454691705015165</v>
      </c>
      <c r="K65" s="77">
        <f>Calc!AJ164</f>
        <v>17.939471724274902</v>
      </c>
      <c r="L65" s="77">
        <f>Calc!AK164</f>
        <v>0.49405731024660327</v>
      </c>
      <c r="M65" s="111">
        <f>Calc!AP164</f>
        <v>10.667</v>
      </c>
      <c r="N65" s="111">
        <f>Calc!AQ164</f>
        <v>2.87E-2</v>
      </c>
      <c r="O65" s="111">
        <f>Calc!AW164</f>
        <v>10.666</v>
      </c>
      <c r="P65" s="111">
        <f>Calc!AY164</f>
        <v>2.8760715631701315E-2</v>
      </c>
      <c r="Q65" s="77">
        <f>Calc!BB164</f>
        <v>18.488496450464091</v>
      </c>
      <c r="R65" s="77">
        <f>Calc!BC164</f>
        <v>0.50917979943248182</v>
      </c>
      <c r="S65" s="1">
        <f>Input!E164</f>
        <v>68</v>
      </c>
    </row>
    <row r="66" spans="1:19" x14ac:dyDescent="0.2">
      <c r="A66" s="1">
        <f>Input!A190</f>
        <v>10771</v>
      </c>
      <c r="B66" s="1" t="str">
        <f>Input!B190</f>
        <v>KMS - 8</v>
      </c>
      <c r="C66" s="99">
        <f>Calc!O190*1000</f>
        <v>109.43406996243877</v>
      </c>
      <c r="D66" s="99">
        <f>Calc!P190*1000</f>
        <v>0.18813853144726583</v>
      </c>
      <c r="E66" s="99">
        <f>Calc!X190</f>
        <v>31.412887229943259</v>
      </c>
      <c r="F66" s="99">
        <f>Calc!Y190</f>
        <v>0.1011508023954517</v>
      </c>
      <c r="G66" s="99">
        <f>Calc!AN190</f>
        <v>0.14186780827511591</v>
      </c>
      <c r="H66" s="5">
        <f>Calc!AO190</f>
        <v>2.381977045616952E-3</v>
      </c>
      <c r="I66" s="8">
        <f>Calc!AH190</f>
        <v>1.5051752384688106</v>
      </c>
      <c r="J66" s="8">
        <f>Calc!AI190</f>
        <v>2.5602188014813829E-2</v>
      </c>
      <c r="K66" s="77">
        <f>Calc!AJ190</f>
        <v>-168.7054543084927</v>
      </c>
      <c r="L66" s="77">
        <f>Calc!AK190</f>
        <v>3.4448439020221557</v>
      </c>
      <c r="M66" s="111">
        <f>Calc!AP190</f>
        <v>20.565200000000001</v>
      </c>
      <c r="N66" s="111">
        <f>Calc!AQ190</f>
        <v>0.39079999999999998</v>
      </c>
      <c r="O66" s="111">
        <f>Calc!AW190</f>
        <v>10.800800000000001</v>
      </c>
      <c r="P66" s="111">
        <f>Calc!AY190</f>
        <v>5.1055437604421305</v>
      </c>
      <c r="Q66" s="77">
        <f>Calc!BB190</f>
        <v>-173.93481828551077</v>
      </c>
      <c r="R66" s="77">
        <f>Calc!BC190</f>
        <v>4.3489481393159384</v>
      </c>
      <c r="S66" s="1">
        <f>Input!E190</f>
        <v>0</v>
      </c>
    </row>
    <row r="67" spans="1:19" s="167" customFormat="1" x14ac:dyDescent="0.2">
      <c r="A67" s="1">
        <f>Input!A160</f>
        <v>10712</v>
      </c>
      <c r="B67" s="1" t="str">
        <f>Input!B160</f>
        <v>NAH14-82,5mm</v>
      </c>
      <c r="C67" s="99">
        <f>Calc!O160*1000</f>
        <v>1337.3905087580777</v>
      </c>
      <c r="D67" s="99">
        <f>Calc!P160*1000</f>
        <v>6.5495881075011558E-2</v>
      </c>
      <c r="E67" s="99">
        <f>Calc!X160</f>
        <v>7.381133874113209E-2</v>
      </c>
      <c r="F67" s="99">
        <f>Calc!Y160</f>
        <v>1.7443237460802505E-4</v>
      </c>
      <c r="G67" s="99">
        <f>Calc!AN160</f>
        <v>9.6665160039283049E-2</v>
      </c>
      <c r="H67" s="5">
        <f>Calc!AO160</f>
        <v>3.2589230238745957E-4</v>
      </c>
      <c r="I67" s="8">
        <f>Calc!AH160</f>
        <v>5335.8814195480381</v>
      </c>
      <c r="J67" s="8">
        <f>Calc!AI160</f>
        <v>21.967003109582315</v>
      </c>
      <c r="K67" s="77">
        <f>Calc!AJ160</f>
        <v>19.245304045868661</v>
      </c>
      <c r="L67" s="77">
        <f>Calc!AK160</f>
        <v>0.64060553886340765</v>
      </c>
      <c r="M67" s="111">
        <f>Calc!AP160</f>
        <v>10.8775</v>
      </c>
      <c r="N67" s="111">
        <f>Calc!AQ160</f>
        <v>3.9300000000000002E-2</v>
      </c>
      <c r="O67" s="111">
        <f>Calc!AW160</f>
        <v>10.876099999999999</v>
      </c>
      <c r="P67" s="111">
        <f>Calc!AY160</f>
        <v>3.9239000980972362E-2</v>
      </c>
      <c r="Q67" s="77">
        <f>Calc!BB160</f>
        <v>19.846074050386694</v>
      </c>
      <c r="R67" s="77">
        <f>Calc!BC160</f>
        <v>0.66060663389290064</v>
      </c>
      <c r="S67" s="1">
        <f>Input!E160</f>
        <v>82.5</v>
      </c>
    </row>
    <row r="68" spans="1:19" x14ac:dyDescent="0.2">
      <c r="A68" s="1">
        <f>Input!A158</f>
        <v>10711</v>
      </c>
      <c r="B68" s="1" t="str">
        <f>Input!B158</f>
        <v>NAH14-91mm</v>
      </c>
      <c r="C68" s="99">
        <f>Calc!O158*1000</f>
        <v>1472.4185898600113</v>
      </c>
      <c r="D68" s="99">
        <f>Calc!P158*1000</f>
        <v>7.7159713629650031E-2</v>
      </c>
      <c r="E68" s="99">
        <f>Calc!X158</f>
        <v>5.5517690533277132E-2</v>
      </c>
      <c r="F68" s="99">
        <f>Calc!Y158</f>
        <v>1.5181332194404024E-4</v>
      </c>
      <c r="G68" s="99">
        <f>Calc!AN158</f>
        <v>9.649030426483679E-2</v>
      </c>
      <c r="H68" s="5">
        <f>Calc!AO158</f>
        <v>3.1877864149109655E-4</v>
      </c>
      <c r="I68" s="8">
        <f>Calc!AH158</f>
        <v>7804.6464492411242</v>
      </c>
      <c r="J68" s="8">
        <f>Calc!AI158</f>
        <v>33.46860028049089</v>
      </c>
      <c r="K68" s="77">
        <f>Calc!AJ158</f>
        <v>16.915988357942389</v>
      </c>
      <c r="L68" s="77">
        <f>Calc!AK158</f>
        <v>0.63804969771217834</v>
      </c>
      <c r="M68" s="111">
        <f>Calc!AP158</f>
        <v>10.8834</v>
      </c>
      <c r="N68" s="111">
        <f>Calc!AQ158</f>
        <v>3.9399999999999998E-2</v>
      </c>
      <c r="O68" s="111">
        <f>Calc!AW158</f>
        <v>10.882400000000001</v>
      </c>
      <c r="P68" s="111">
        <f>Calc!AY158</f>
        <v>3.8497882617128588E-2</v>
      </c>
      <c r="Q68" s="77">
        <f>Calc!BB158</f>
        <v>17.444356009889059</v>
      </c>
      <c r="R68" s="77">
        <f>Calc!BC158</f>
        <v>0.65798179528995115</v>
      </c>
      <c r="S68" s="1">
        <f>Input!E158</f>
        <v>91</v>
      </c>
    </row>
    <row r="69" spans="1:19" s="167" customFormat="1" x14ac:dyDescent="0.2">
      <c r="A69" s="1">
        <f>Input!A268</f>
        <v>10817</v>
      </c>
      <c r="B69" s="1" t="str">
        <f>Input!B268</f>
        <v>NAH-14-94</v>
      </c>
      <c r="C69" s="99">
        <f>Calc!O268*1000</f>
        <v>1217.5486092075414</v>
      </c>
      <c r="D69" s="99">
        <f>Calc!P268*1000</f>
        <v>5.6882212483979011E-2</v>
      </c>
      <c r="E69" s="99">
        <f>Calc!X268</f>
        <v>9.5312451398952808E-2</v>
      </c>
      <c r="F69" s="99">
        <f>Calc!Y268</f>
        <v>2.5984194481128148E-4</v>
      </c>
      <c r="G69" s="99">
        <f>Calc!AN268</f>
        <v>9.7479401837772636E-2</v>
      </c>
      <c r="H69" s="5">
        <f>Calc!AO268</f>
        <v>3.6073143873582592E-4</v>
      </c>
      <c r="I69" s="8">
        <f>Calc!AH268</f>
        <v>3802.1368344149441</v>
      </c>
      <c r="J69" s="8">
        <f>Calc!AI268</f>
        <v>17.475121349925047</v>
      </c>
      <c r="K69" s="77">
        <f>Calc!AJ268</f>
        <v>15.335134730417588</v>
      </c>
      <c r="L69" s="77">
        <f>Calc!AK268</f>
        <v>0.75262584384672426</v>
      </c>
      <c r="M69" s="111">
        <f>Calc!AP268</f>
        <v>11.019</v>
      </c>
      <c r="N69" s="111">
        <f>Calc!AQ268</f>
        <v>4.3700000000000003E-2</v>
      </c>
      <c r="O69" s="111">
        <f>Calc!AW268</f>
        <v>11.016999999999999</v>
      </c>
      <c r="P69" s="111">
        <f>Calc!AY268</f>
        <v>4.3785121866950542E-2</v>
      </c>
      <c r="Q69" s="77">
        <f>Calc!BB268</f>
        <v>15.820141875970219</v>
      </c>
      <c r="R69" s="77">
        <f>Calc!BC268</f>
        <v>0.77643174895080869</v>
      </c>
      <c r="S69" s="1">
        <f>Input!E268</f>
        <v>94</v>
      </c>
    </row>
    <row r="70" spans="1:19" x14ac:dyDescent="0.2">
      <c r="A70" s="1">
        <f>Input!A266</f>
        <v>10816</v>
      </c>
      <c r="B70" s="1" t="str">
        <f>Input!B266</f>
        <v>NAH-14-97</v>
      </c>
      <c r="C70" s="99">
        <f>Calc!O266*1000</f>
        <v>1340.0661471869264</v>
      </c>
      <c r="D70" s="99">
        <f>Calc!P266*1000</f>
        <v>6.0654794677463986E-2</v>
      </c>
      <c r="E70" s="99">
        <f>Calc!X266</f>
        <v>8.1477146210734083E-2</v>
      </c>
      <c r="F70" s="99">
        <f>Calc!Y266</f>
        <v>2.6311840037015257E-4</v>
      </c>
      <c r="G70" s="99">
        <f>Calc!AN266</f>
        <v>9.7692777825778579E-2</v>
      </c>
      <c r="H70" s="5">
        <f>Calc!AO266</f>
        <v>3.4137563944980885E-4</v>
      </c>
      <c r="I70" s="8">
        <f>Calc!AH266</f>
        <v>4906.1291863104843</v>
      </c>
      <c r="J70" s="8">
        <f>Calc!AI266</f>
        <v>23.342739287145225</v>
      </c>
      <c r="K70" s="77">
        <f>Calc!AJ266</f>
        <v>16.228762421588883</v>
      </c>
      <c r="L70" s="77">
        <f>Calc!AK266</f>
        <v>0.6577179476640399</v>
      </c>
      <c r="M70" s="111">
        <f>Calc!AP266</f>
        <v>11.034000000000001</v>
      </c>
      <c r="N70" s="111">
        <f>Calc!AQ266</f>
        <v>4.1500000000000002E-2</v>
      </c>
      <c r="O70" s="111">
        <f>Calc!AW266</f>
        <v>11.032400000000001</v>
      </c>
      <c r="P70" s="111">
        <f>Calc!AY266</f>
        <v>4.1281101186346217E-2</v>
      </c>
      <c r="Q70" s="77">
        <f>Calc!BB266</f>
        <v>16.742761208750863</v>
      </c>
      <c r="R70" s="77">
        <f>Calc!BC266</f>
        <v>0.67855205998145973</v>
      </c>
      <c r="S70" s="1">
        <f>Input!E266</f>
        <v>97</v>
      </c>
    </row>
    <row r="71" spans="1:19" s="167" customFormat="1" x14ac:dyDescent="0.2">
      <c r="A71" s="1">
        <f>Input!A176</f>
        <v>10764</v>
      </c>
      <c r="B71" s="1" t="str">
        <f>Input!B176</f>
        <v>KMS - 1</v>
      </c>
      <c r="C71" s="99">
        <f>Calc!O176*1000</f>
        <v>110.88573330169044</v>
      </c>
      <c r="D71" s="99">
        <f>Calc!P176*1000</f>
        <v>0.136439728729909</v>
      </c>
      <c r="E71" s="99">
        <f>Calc!X176</f>
        <v>57.96048714138302</v>
      </c>
      <c r="F71" s="99">
        <f>Calc!Y176</f>
        <v>0.19553442667099291</v>
      </c>
      <c r="G71" s="99">
        <f>Calc!AN176</f>
        <v>0.20571292745918349</v>
      </c>
      <c r="H71" s="5">
        <f>Calc!AO176</f>
        <v>2.8679715582717344E-3</v>
      </c>
      <c r="I71" s="8">
        <f>Calc!AH176</f>
        <v>1.2029123274074653</v>
      </c>
      <c r="J71" s="8">
        <f>Calc!AI176</f>
        <v>1.7190952075410184E-2</v>
      </c>
      <c r="K71" s="77">
        <f>Calc!AJ176</f>
        <v>-121.31684874231985</v>
      </c>
      <c r="L71" s="77">
        <f>Calc!AK176</f>
        <v>2.2294341191820291</v>
      </c>
      <c r="M71" s="111">
        <f>Calc!AP176</f>
        <v>29.3142</v>
      </c>
      <c r="N71" s="111">
        <f>Calc!AQ176</f>
        <v>0.46</v>
      </c>
      <c r="O71" s="111">
        <f>Calc!AW176</f>
        <v>11.924300000000001</v>
      </c>
      <c r="P71" s="111">
        <f>Calc!AY176</f>
        <v>9.3990057894142307</v>
      </c>
      <c r="Q71" s="77">
        <f>Calc!BB176</f>
        <v>-125.47510304936068</v>
      </c>
      <c r="R71" s="77">
        <f>Calc!BC176</f>
        <v>4.0530212399248846</v>
      </c>
      <c r="S71" s="1">
        <f>Input!E176</f>
        <v>0</v>
      </c>
    </row>
    <row r="72" spans="1:19" x14ac:dyDescent="0.2">
      <c r="A72" s="1">
        <f>Input!A222</f>
        <v>10828</v>
      </c>
      <c r="B72" s="1" t="str">
        <f>Input!B222</f>
        <v>GH17-05-46,65</v>
      </c>
      <c r="C72" s="99">
        <f>Calc!O222*1000</f>
        <v>12.18823049404031</v>
      </c>
      <c r="D72" s="99">
        <f>Calc!P222*1000</f>
        <v>1.0614287807902684E-2</v>
      </c>
      <c r="E72" s="99">
        <f>Calc!X222</f>
        <v>1.8576270663863756</v>
      </c>
      <c r="F72" s="99">
        <f>Calc!Y222</f>
        <v>5.4014814132989928E-3</v>
      </c>
      <c r="G72" s="99">
        <f>Calc!AN222</f>
        <v>0.1504820331233403</v>
      </c>
      <c r="H72" s="5">
        <f>Calc!AO222</f>
        <v>1.5811680371805327E-3</v>
      </c>
      <c r="I72" s="8">
        <f>Calc!AH222</f>
        <v>3.0235113581354898</v>
      </c>
      <c r="J72" s="8">
        <f>Calc!AI222</f>
        <v>3.28577925385546E-2</v>
      </c>
      <c r="K72" s="77">
        <f>Calc!AJ222</f>
        <v>76.596420504865037</v>
      </c>
      <c r="L72" s="77">
        <f>Calc!AK222</f>
        <v>1.5132173947493839</v>
      </c>
      <c r="M72" s="111">
        <f>Calc!AP222</f>
        <v>16.412099999999999</v>
      </c>
      <c r="N72" s="111">
        <f>Calc!AQ222</f>
        <v>0.18740000000000001</v>
      </c>
      <c r="O72" s="111">
        <f>Calc!AW222</f>
        <v>12.5619</v>
      </c>
      <c r="P72" s="111">
        <f>Calc!AY222</f>
        <v>1.9691812840657881</v>
      </c>
      <c r="Q72" s="77">
        <f>Calc!BB222</f>
        <v>79.36472848478148</v>
      </c>
      <c r="R72" s="77">
        <f>Calc!BC222</f>
        <v>1.6289370467890043</v>
      </c>
      <c r="S72" s="1">
        <f>Input!E222</f>
        <v>46.65</v>
      </c>
    </row>
    <row r="73" spans="1:19" s="167" customFormat="1" x14ac:dyDescent="0.2">
      <c r="A73" s="1">
        <f>Input!A306</f>
        <v>10864</v>
      </c>
      <c r="B73" s="1" t="str">
        <f>Input!B306</f>
        <v>KMS-4_294,5</v>
      </c>
      <c r="C73" s="99">
        <f>Calc!O306*1000</f>
        <v>80.272110369914287</v>
      </c>
      <c r="D73" s="99">
        <f>Calc!P306*1000</f>
        <v>1.1264750368737184E-2</v>
      </c>
      <c r="E73" s="99">
        <f>Calc!X306</f>
        <v>39.856608852815242</v>
      </c>
      <c r="F73" s="99">
        <f>Calc!Y306</f>
        <v>7.7578548876987508E-2</v>
      </c>
      <c r="G73" s="99">
        <f>Calc!AN306</f>
        <v>0.22616109224896283</v>
      </c>
      <c r="H73" s="5">
        <f>Calc!AO306</f>
        <v>2.0665055145006016E-3</v>
      </c>
      <c r="I73" s="8">
        <f>Calc!AH306</f>
        <v>1.3912181393987533</v>
      </c>
      <c r="J73" s="8">
        <f>Calc!AI306</f>
        <v>1.2995757001955033E-2</v>
      </c>
      <c r="K73" s="77">
        <f>Calc!AJ306</f>
        <v>-11.273861930426898</v>
      </c>
      <c r="L73" s="77">
        <f>Calc!AK306</f>
        <v>1.8427415459438041</v>
      </c>
      <c r="M73" s="111">
        <f>Calc!AP306</f>
        <v>28.3764</v>
      </c>
      <c r="N73" s="111">
        <f>Calc!AQ306</f>
        <v>0.30249999999999999</v>
      </c>
      <c r="O73" s="111">
        <f>Calc!AW306</f>
        <v>14.0014</v>
      </c>
      <c r="P73" s="111">
        <f>Calc!AY306</f>
        <v>7.6858023126354968</v>
      </c>
      <c r="Q73" s="77">
        <f>Calc!BB306</f>
        <v>-11.728937744280291</v>
      </c>
      <c r="R73" s="77">
        <f>Calc!BC306</f>
        <v>1.9339805546760269</v>
      </c>
      <c r="S73" s="1">
        <f>Input!E306</f>
        <v>294.5</v>
      </c>
    </row>
    <row r="74" spans="1:19" x14ac:dyDescent="0.2">
      <c r="A74" s="1">
        <f>Input!A206</f>
        <v>10810</v>
      </c>
      <c r="B74" s="1" t="str">
        <f>Input!B206</f>
        <v>EH - S -3</v>
      </c>
      <c r="C74" s="99">
        <f>Calc!O206*1000</f>
        <v>452.62894604796764</v>
      </c>
      <c r="D74" s="99">
        <f>Calc!P206*1000</f>
        <v>0.32267011996638806</v>
      </c>
      <c r="E74" s="99">
        <f>Calc!X206</f>
        <v>3.8790622275890505</v>
      </c>
      <c r="F74" s="99">
        <f>Calc!Y206</f>
        <v>1.6474856762576748E-2</v>
      </c>
      <c r="G74" s="99">
        <f>Calc!AN206</f>
        <v>0.2774259192034329</v>
      </c>
      <c r="H74" s="5">
        <f>Calc!AO206</f>
        <v>1.7562832767414991E-3</v>
      </c>
      <c r="I74" s="8">
        <f>Calc!AH206</f>
        <v>98.883054004581055</v>
      </c>
      <c r="J74" s="8">
        <f>Calc!AI206</f>
        <v>0.75051422522978695</v>
      </c>
      <c r="K74" s="77">
        <f>Calc!AJ206</f>
        <v>1259.9030595793467</v>
      </c>
      <c r="L74" s="77">
        <f>Calc!AK206</f>
        <v>3.3948977890739829</v>
      </c>
      <c r="M74" s="111">
        <f>Calc!AP206</f>
        <v>14.135400000000001</v>
      </c>
      <c r="N74" s="111">
        <f>Calc!AQ206</f>
        <v>9.4E-2</v>
      </c>
      <c r="O74" s="111">
        <f>Calc!AW206</f>
        <v>14.036</v>
      </c>
      <c r="P74" s="111">
        <f>Calc!AY206</f>
        <v>0.10910092243360035</v>
      </c>
      <c r="Q74" s="77">
        <f>Calc!BB206</f>
        <v>1310.8879446784356</v>
      </c>
      <c r="R74" s="77">
        <f>Calc!BC206</f>
        <v>3.5553330064794633</v>
      </c>
      <c r="S74" s="1">
        <f>Input!E206</f>
        <v>0</v>
      </c>
    </row>
    <row r="75" spans="1:19" s="167" customFormat="1" x14ac:dyDescent="0.2">
      <c r="A75" s="1">
        <f>Input!A204</f>
        <v>10809</v>
      </c>
      <c r="B75" s="1" t="str">
        <f>Input!B204</f>
        <v>EH - S -2</v>
      </c>
      <c r="C75" s="99">
        <f>Calc!O204*1000</f>
        <v>397.35205072384235</v>
      </c>
      <c r="D75" s="99">
        <f>Calc!P204*1000</f>
        <v>0.41860998888561268</v>
      </c>
      <c r="E75" s="99">
        <f>Calc!X204</f>
        <v>15.248938824121467</v>
      </c>
      <c r="F75" s="99">
        <f>Calc!Y204</f>
        <v>4.0586780597067974E-2</v>
      </c>
      <c r="G75" s="99">
        <f>Calc!AN204</f>
        <v>0.22339370535637113</v>
      </c>
      <c r="H75" s="5">
        <f>Calc!AO204</f>
        <v>1.1925179189749401E-3</v>
      </c>
      <c r="I75" s="8">
        <f>Calc!AH204</f>
        <v>17.779163633236212</v>
      </c>
      <c r="J75" s="8">
        <f>Calc!AI204</f>
        <v>0.10438442449192289</v>
      </c>
      <c r="K75" s="77">
        <f>Calc!AJ204</f>
        <v>747.30906159895687</v>
      </c>
      <c r="L75" s="77">
        <f>Calc!AK204</f>
        <v>4.4380649291802747</v>
      </c>
      <c r="M75" s="111">
        <f>Calc!AP204</f>
        <v>14.7971</v>
      </c>
      <c r="N75" s="111">
        <f>Calc!AQ204</f>
        <v>9.3200000000000005E-2</v>
      </c>
      <c r="O75" s="111">
        <f>Calc!AW204</f>
        <v>14.2172</v>
      </c>
      <c r="P75" s="111">
        <f>Calc!AY204</f>
        <v>0.30514153801822352</v>
      </c>
      <c r="Q75" s="77">
        <f>Calc!BB204</f>
        <v>777.94895307178751</v>
      </c>
      <c r="R75" s="77">
        <f>Calc!BC204</f>
        <v>4.6684882006839281</v>
      </c>
      <c r="S75" s="1">
        <f>Input!E204</f>
        <v>0</v>
      </c>
    </row>
    <row r="76" spans="1:19" x14ac:dyDescent="0.2">
      <c r="A76" s="1">
        <f>Input!A278</f>
        <v>10854</v>
      </c>
      <c r="B76" s="1" t="str">
        <f>Input!B278</f>
        <v>KMS-6_199,5</v>
      </c>
      <c r="C76" s="99">
        <f>Calc!O278*1000</f>
        <v>101.28318863914686</v>
      </c>
      <c r="D76" s="99">
        <f>Calc!P278*1000</f>
        <v>1.1223273334176661E-2</v>
      </c>
      <c r="E76" s="99">
        <f>Calc!X278</f>
        <v>59.924466286630626</v>
      </c>
      <c r="F76" s="99">
        <f>Calc!Y278</f>
        <v>0.11406164898693932</v>
      </c>
      <c r="G76" s="99">
        <f>Calc!AN278</f>
        <v>0.25068788378387469</v>
      </c>
      <c r="H76" s="5">
        <f>Calc!AO278</f>
        <v>1.5737336392900607E-3</v>
      </c>
      <c r="I76" s="8">
        <f>Calc!AH278</f>
        <v>1.2941417106288837</v>
      </c>
      <c r="J76" s="8">
        <f>Calc!AI278</f>
        <v>8.4882058067813834E-3</v>
      </c>
      <c r="K76" s="77">
        <f>Calc!AJ278</f>
        <v>-14.699624641635767</v>
      </c>
      <c r="L76" s="77">
        <f>Calc!AK278</f>
        <v>1.0087723682321097</v>
      </c>
      <c r="M76" s="111">
        <f>Calc!AP278</f>
        <v>32.085500000000003</v>
      </c>
      <c r="N76" s="111">
        <f>Calc!AQ278</f>
        <v>0.23549999999999999</v>
      </c>
      <c r="O76" s="111">
        <f>Calc!AW278</f>
        <v>14.654999999999999</v>
      </c>
      <c r="P76" s="111">
        <f>Calc!AY278</f>
        <v>9.448174687812827</v>
      </c>
      <c r="Q76" s="77">
        <f>Calc!BB278</f>
        <v>-15.321259678480175</v>
      </c>
      <c r="R76" s="77">
        <f>Calc!BC278</f>
        <v>1.1282274511378325</v>
      </c>
      <c r="S76" s="1">
        <f>Input!E278</f>
        <v>199.5</v>
      </c>
    </row>
    <row r="77" spans="1:19" s="167" customFormat="1" x14ac:dyDescent="0.2">
      <c r="A77" s="1">
        <f>Input!A144</f>
        <v>10704</v>
      </c>
      <c r="B77" s="1" t="str">
        <f>Input!B144</f>
        <v>B1-262mm</v>
      </c>
      <c r="C77" s="99">
        <f>Calc!O144*1000</f>
        <v>403.51059932630159</v>
      </c>
      <c r="D77" s="99">
        <f>Calc!P144*1000</f>
        <v>1.512976937310909E-2</v>
      </c>
      <c r="E77" s="99">
        <f>Calc!X144</f>
        <v>3.2706825297433843E-2</v>
      </c>
      <c r="F77" s="99">
        <f>Calc!Y144</f>
        <v>1.2274775018632258E-4</v>
      </c>
      <c r="G77" s="99">
        <f>Calc!AN144</f>
        <v>0.25973284480166975</v>
      </c>
      <c r="H77" s="5">
        <f>Calc!AO144</f>
        <v>6.2672357904179393E-4</v>
      </c>
      <c r="I77" s="8">
        <f>Calc!AH144</f>
        <v>9784.5713643846047</v>
      </c>
      <c r="J77" s="8">
        <f>Calc!AI144</f>
        <v>43.654687068892734</v>
      </c>
      <c r="K77" s="77">
        <f>Calc!AJ144</f>
        <v>527.91223591367725</v>
      </c>
      <c r="L77" s="77">
        <f>Calc!AK144</f>
        <v>1.4188835458931242</v>
      </c>
      <c r="M77" s="111">
        <f>Calc!AP144</f>
        <v>20.1309</v>
      </c>
      <c r="N77" s="111">
        <f>Calc!AQ144</f>
        <v>5.5899999999999998E-2</v>
      </c>
      <c r="O77" s="111">
        <f>Calc!AW144</f>
        <v>20.1295</v>
      </c>
      <c r="P77" s="111">
        <f>Calc!AY144</f>
        <v>5.6700642308893129E-2</v>
      </c>
      <c r="Q77" s="77">
        <f>Calc!BB144</f>
        <v>558.81700370278895</v>
      </c>
      <c r="R77" s="77">
        <f>Calc!BC144</f>
        <v>1.5046144596566073</v>
      </c>
      <c r="S77" s="1">
        <f>Input!E144</f>
        <v>262</v>
      </c>
    </row>
    <row r="78" spans="1:19" x14ac:dyDescent="0.2">
      <c r="A78" s="1">
        <f>Input!A146</f>
        <v>10705</v>
      </c>
      <c r="B78" s="1" t="str">
        <f>Input!B146</f>
        <v>B1-281mm</v>
      </c>
      <c r="C78" s="99">
        <f>Calc!O146*1000</f>
        <v>411.81750475001951</v>
      </c>
      <c r="D78" s="99">
        <f>Calc!P146*1000</f>
        <v>1.7457533630622687E-2</v>
      </c>
      <c r="E78" s="99">
        <f>Calc!X146</f>
        <v>9.9940963454318937E-2</v>
      </c>
      <c r="F78" s="99">
        <f>Calc!Y146</f>
        <v>1.6588459295454892E-4</v>
      </c>
      <c r="G78" s="99">
        <f>Calc!AN146</f>
        <v>0.27469284194704235</v>
      </c>
      <c r="H78" s="5">
        <f>Calc!AO146</f>
        <v>8.5552721775572493E-4</v>
      </c>
      <c r="I78" s="8">
        <f>Calc!AH146</f>
        <v>3453.6250558264223</v>
      </c>
      <c r="J78" s="8">
        <f>Calc!AI146</f>
        <v>12.187554856659087</v>
      </c>
      <c r="K78" s="77">
        <f>Calc!AJ146</f>
        <v>522.36508942232035</v>
      </c>
      <c r="L78" s="77">
        <f>Calc!AK146</f>
        <v>1.2376604886467839</v>
      </c>
      <c r="M78" s="111">
        <f>Calc!AP146</f>
        <v>21.484400000000001</v>
      </c>
      <c r="N78" s="111">
        <f>Calc!AQ146</f>
        <v>7.3400000000000007E-2</v>
      </c>
      <c r="O78" s="111">
        <f>Calc!AW146</f>
        <v>21.4802</v>
      </c>
      <c r="P78" s="111">
        <f>Calc!AY146</f>
        <v>7.5710254120465753E-2</v>
      </c>
      <c r="Q78" s="77">
        <f>Calc!BB146</f>
        <v>555.06001203661367</v>
      </c>
      <c r="R78" s="77">
        <f>Calc!BC146</f>
        <v>1.3204782396783843</v>
      </c>
      <c r="S78" s="1">
        <f>Input!E146</f>
        <v>281</v>
      </c>
    </row>
    <row r="79" spans="1:19" s="167" customFormat="1" x14ac:dyDescent="0.2">
      <c r="A79" s="1">
        <f>Input!A92</f>
        <v>10636</v>
      </c>
      <c r="B79" s="1" t="str">
        <f>Input!B92</f>
        <v>KBI_104</v>
      </c>
      <c r="C79" s="99">
        <f>Calc!O92*1000</f>
        <v>167.96459053274154</v>
      </c>
      <c r="D79" s="99">
        <f>Calc!P92*1000</f>
        <v>1.4656969049472168E-2</v>
      </c>
      <c r="E79" s="99">
        <f>Calc!X92</f>
        <v>8.9984769069734488E-2</v>
      </c>
      <c r="F79" s="99">
        <f>Calc!Y92</f>
        <v>2.05874884888903E-4</v>
      </c>
      <c r="G79" s="99">
        <f>Calc!AN92</f>
        <v>0.18326744058687969</v>
      </c>
      <c r="H79" s="5">
        <f>Calc!AO92</f>
        <v>1.121620786842188E-3</v>
      </c>
      <c r="I79" s="8">
        <f>Calc!AH92</f>
        <v>1047.8732556983325</v>
      </c>
      <c r="J79" s="8">
        <f>Calc!AI92</f>
        <v>6.8459744772636189</v>
      </c>
      <c r="K79" s="77">
        <f>Calc!AJ92</f>
        <v>23.65090667564429</v>
      </c>
      <c r="L79" s="77">
        <f>Calc!AK92</f>
        <v>2.5841232495943927</v>
      </c>
      <c r="M79" s="111">
        <f>Calc!AP92</f>
        <v>21.525200000000002</v>
      </c>
      <c r="N79" s="111">
        <f>Calc!AQ92</f>
        <v>0.15939999999999999</v>
      </c>
      <c r="O79" s="111">
        <f>Calc!AW92</f>
        <v>21.511199999999999</v>
      </c>
      <c r="P79" s="111">
        <f>Calc!AY92</f>
        <v>0.15822627619890411</v>
      </c>
      <c r="Q79" s="77">
        <f>Calc!BB92</f>
        <v>25.133423050793134</v>
      </c>
      <c r="R79" s="77">
        <f>Calc!BC92</f>
        <v>2.7461275685723479</v>
      </c>
      <c r="S79" s="1">
        <f>Input!E92</f>
        <v>104</v>
      </c>
    </row>
    <row r="80" spans="1:19" x14ac:dyDescent="0.2">
      <c r="A80" s="1">
        <f>Input!A194</f>
        <v>10795</v>
      </c>
      <c r="B80" s="1" t="str">
        <f>Input!B194</f>
        <v>ARTE CHOROS 4</v>
      </c>
      <c r="C80" s="99">
        <f>Calc!O194*1000</f>
        <v>724.16923773670294</v>
      </c>
      <c r="D80" s="99">
        <f>Calc!P194*1000</f>
        <v>0.22357080951899047</v>
      </c>
      <c r="E80" s="99">
        <f>Calc!X194</f>
        <v>534.32775362477548</v>
      </c>
      <c r="F80" s="99">
        <f>Calc!Y194</f>
        <v>1.0516439694911415</v>
      </c>
      <c r="G80" s="99">
        <f>Calc!AN194</f>
        <v>0.37080916315651147</v>
      </c>
      <c r="H80" s="5">
        <f>Calc!AO194</f>
        <v>1.1902657946710029E-3</v>
      </c>
      <c r="I80" s="8">
        <f>Calc!AH194</f>
        <v>1.5428656852018452</v>
      </c>
      <c r="J80" s="8">
        <f>Calc!AI194</f>
        <v>5.7897367595805497E-3</v>
      </c>
      <c r="K80" s="77">
        <f>Calc!AJ194</f>
        <v>135.68047133864391</v>
      </c>
      <c r="L80" s="77">
        <f>Calc!AK194</f>
        <v>2.2959444412454739</v>
      </c>
      <c r="M80" s="111">
        <f>Calc!AP194</f>
        <v>42.794899999999998</v>
      </c>
      <c r="N80" s="111">
        <f>Calc!AQ194</f>
        <v>0.2001</v>
      </c>
      <c r="O80" s="111">
        <f>Calc!AW194</f>
        <v>24.0656</v>
      </c>
      <c r="P80" s="111">
        <f>Calc!AY194</f>
        <v>10.257641626924793</v>
      </c>
      <c r="Q80" s="77">
        <f>Calc!BB194</f>
        <v>145.23008112507219</v>
      </c>
      <c r="R80" s="77">
        <f>Calc!BC194</f>
        <v>4.8751297506770657</v>
      </c>
      <c r="S80" s="1">
        <f>Input!E194</f>
        <v>0</v>
      </c>
    </row>
    <row r="81" spans="1:19" s="167" customFormat="1" x14ac:dyDescent="0.2">
      <c r="A81" s="1">
        <f>Input!A70</f>
        <v>10641</v>
      </c>
      <c r="B81" s="1" t="str">
        <f>Input!B70</f>
        <v>Ca 1</v>
      </c>
      <c r="C81" s="99">
        <f>Calc!O70*1000</f>
        <v>53.730205660884316</v>
      </c>
      <c r="D81" s="99">
        <f>Calc!P70*1000</f>
        <v>7.4372513915872103E-3</v>
      </c>
      <c r="E81" s="99">
        <f>Calc!X70</f>
        <v>3.0714086328718659E-3</v>
      </c>
      <c r="F81" s="99">
        <f>Calc!Y70</f>
        <v>1.5266840150699782E-5</v>
      </c>
      <c r="G81" s="99">
        <f>Calc!AN70</f>
        <v>0.31396476093750841</v>
      </c>
      <c r="H81" s="5">
        <f>Calc!AO70</f>
        <v>1.8835346414492347E-3</v>
      </c>
      <c r="I81" s="8">
        <f>Calc!AH70</f>
        <v>16867.89372560057</v>
      </c>
      <c r="J81" s="8">
        <f>Calc!AI70</f>
        <v>131.39462570149516</v>
      </c>
      <c r="K81" s="77">
        <f>Calc!AJ70</f>
        <v>431.40758864239672</v>
      </c>
      <c r="L81" s="77">
        <f>Calc!AK70</f>
        <v>1.8141377544029345</v>
      </c>
      <c r="M81" s="111">
        <f>Calc!AP70</f>
        <v>26.700299999999999</v>
      </c>
      <c r="N81" s="111">
        <f>Calc!AQ70</f>
        <v>0.18029999999999999</v>
      </c>
      <c r="O81" s="111">
        <f>Calc!AW70</f>
        <v>26.699200000000001</v>
      </c>
      <c r="P81" s="111">
        <f>Calc!AY70</f>
        <v>0.18362802864184294</v>
      </c>
      <c r="Q81" s="77">
        <f>Calc!BB70</f>
        <v>465.22133123451624</v>
      </c>
      <c r="R81" s="77">
        <f>Calc!BC70</f>
        <v>1.9711727848231855</v>
      </c>
      <c r="S81" s="1">
        <f>Input!E70</f>
        <v>0</v>
      </c>
    </row>
    <row r="82" spans="1:19" x14ac:dyDescent="0.2">
      <c r="A82" s="1">
        <f>Input!A154</f>
        <v>10706</v>
      </c>
      <c r="B82" s="1" t="str">
        <f>Input!B154</f>
        <v>B1-420mm</v>
      </c>
      <c r="C82" s="99">
        <f>Calc!O154*1000</f>
        <v>402.77679241030592</v>
      </c>
      <c r="D82" s="99">
        <f>Calc!P154*1000</f>
        <v>1.5002571096932317E-2</v>
      </c>
      <c r="E82" s="99">
        <f>Calc!X154</f>
        <v>0.11157928287630109</v>
      </c>
      <c r="F82" s="99">
        <f>Calc!Y154</f>
        <v>1.816360667346185E-4</v>
      </c>
      <c r="G82" s="99">
        <f>Calc!AN154</f>
        <v>0.33523019824940131</v>
      </c>
      <c r="H82" s="5">
        <f>Calc!AO154</f>
        <v>6.5679823497141526E-4</v>
      </c>
      <c r="I82" s="8">
        <f>Calc!AH154</f>
        <v>3684.0724190342607</v>
      </c>
      <c r="J82" s="8">
        <f>Calc!AI154</f>
        <v>9.3833269535150219</v>
      </c>
      <c r="K82" s="77">
        <f>Calc!AJ154</f>
        <v>500.61624280054582</v>
      </c>
      <c r="L82" s="77">
        <f>Calc!AK154</f>
        <v>0.85742685913476291</v>
      </c>
      <c r="M82" s="111">
        <f>Calc!AP154</f>
        <v>27.217199999999998</v>
      </c>
      <c r="N82" s="111">
        <f>Calc!AQ154</f>
        <v>5.9700000000000003E-2</v>
      </c>
      <c r="O82" s="111">
        <f>Calc!AW154</f>
        <v>27.212399999999999</v>
      </c>
      <c r="P82" s="111">
        <f>Calc!AY154</f>
        <v>6.2385885401350746E-2</v>
      </c>
      <c r="Q82" s="77">
        <f>Calc!BB154</f>
        <v>540.63816630923475</v>
      </c>
      <c r="R82" s="77">
        <f>Calc!BC154</f>
        <v>0.93086793602734974</v>
      </c>
      <c r="S82" s="1">
        <f>Input!E154</f>
        <v>420</v>
      </c>
    </row>
    <row r="83" spans="1:19" s="167" customFormat="1" x14ac:dyDescent="0.2">
      <c r="A83" s="1">
        <f>Input!A96</f>
        <v>10638</v>
      </c>
      <c r="B83" s="1" t="str">
        <f>Input!B96</f>
        <v>KBI_4</v>
      </c>
      <c r="C83" s="99">
        <f>Calc!O96*1000</f>
        <v>208.08115419680823</v>
      </c>
      <c r="D83" s="99">
        <f>Calc!P96*1000</f>
        <v>1.774706682630197E-2</v>
      </c>
      <c r="E83" s="99">
        <f>Calc!X96</f>
        <v>0.27903405499259465</v>
      </c>
      <c r="F83" s="99">
        <f>Calc!Y96</f>
        <v>7.4449301924527382E-4</v>
      </c>
      <c r="G83" s="99">
        <f>Calc!AN96</f>
        <v>0.22614964116013955</v>
      </c>
      <c r="H83" s="5">
        <f>Calc!AO96</f>
        <v>1.2156663332175081E-3</v>
      </c>
      <c r="I83" s="8">
        <f>Calc!AH96</f>
        <v>516.73637469096229</v>
      </c>
      <c r="J83" s="8">
        <f>Calc!AI96</f>
        <v>3.1007401692798675</v>
      </c>
      <c r="K83" s="77">
        <f>Calc!AJ96</f>
        <v>16.785649000037317</v>
      </c>
      <c r="L83" s="77">
        <f>Calc!AK96</f>
        <v>3.3200267479286141</v>
      </c>
      <c r="M83" s="111">
        <f>Calc!AP96</f>
        <v>27.450600000000001</v>
      </c>
      <c r="N83" s="111">
        <f>Calc!AQ96</f>
        <v>0.19620000000000001</v>
      </c>
      <c r="O83" s="111">
        <f>Calc!AW96</f>
        <v>27.415299999999998</v>
      </c>
      <c r="P83" s="111">
        <f>Calc!AY96</f>
        <v>0.19885697849947562</v>
      </c>
      <c r="Q83" s="77">
        <f>Calc!BB96</f>
        <v>18.137981363694898</v>
      </c>
      <c r="R83" s="77">
        <f>Calc!BC96</f>
        <v>3.5875185043675852</v>
      </c>
      <c r="S83" s="1">
        <f>Input!E96</f>
        <v>4</v>
      </c>
    </row>
    <row r="84" spans="1:19" x14ac:dyDescent="0.2">
      <c r="A84" s="1">
        <f>Input!A156</f>
        <v>10707</v>
      </c>
      <c r="B84" s="1" t="str">
        <f>Input!B156</f>
        <v>B1-450mm</v>
      </c>
      <c r="C84" s="99">
        <f>Calc!O156*1000</f>
        <v>639.88092366549949</v>
      </c>
      <c r="D84" s="99">
        <f>Calc!P156*1000</f>
        <v>1.998872935639091E-2</v>
      </c>
      <c r="E84" s="99">
        <f>Calc!X156</f>
        <v>0.38056102743854076</v>
      </c>
      <c r="F84" s="99">
        <f>Calc!Y156</f>
        <v>5.1314671094899252E-4</v>
      </c>
      <c r="G84" s="99">
        <f>Calc!AN156</f>
        <v>0.33096984995157908</v>
      </c>
      <c r="H84" s="5">
        <f>Calc!AO156</f>
        <v>6.4546638561146738E-4</v>
      </c>
      <c r="I84" s="8">
        <f>Calc!AH156</f>
        <v>1696.4474921562253</v>
      </c>
      <c r="J84" s="8">
        <f>Calc!AI156</f>
        <v>4.0218974317332217</v>
      </c>
      <c r="K84" s="77">
        <f>Calc!AJ156</f>
        <v>423.43332936212664</v>
      </c>
      <c r="L84" s="77">
        <f>Calc!AK156</f>
        <v>0.57212654356567261</v>
      </c>
      <c r="M84" s="111">
        <f>Calc!AP156</f>
        <v>28.513500000000001</v>
      </c>
      <c r="N84" s="111">
        <f>Calc!AQ156</f>
        <v>6.5799999999999997E-2</v>
      </c>
      <c r="O84" s="111">
        <f>Calc!AW156</f>
        <v>28.502500000000001</v>
      </c>
      <c r="P84" s="111">
        <f>Calc!AY156</f>
        <v>6.4349179188589567E-2</v>
      </c>
      <c r="Q84" s="77">
        <f>Calc!BB156</f>
        <v>458.95524035205034</v>
      </c>
      <c r="R84" s="77">
        <f>Calc!BC156</f>
        <v>0.62571480714175642</v>
      </c>
      <c r="S84" s="1">
        <f>Input!E156</f>
        <v>450</v>
      </c>
    </row>
    <row r="85" spans="1:19" s="167" customFormat="1" x14ac:dyDescent="0.2">
      <c r="A85" s="1">
        <f>Input!A90</f>
        <v>10635</v>
      </c>
      <c r="B85" s="1" t="str">
        <f>Input!B90</f>
        <v>KBI_124</v>
      </c>
      <c r="C85" s="99">
        <f>Calc!O90*1000</f>
        <v>202.07724948939722</v>
      </c>
      <c r="D85" s="99">
        <f>Calc!P90*1000</f>
        <v>1.521897185381609E-2</v>
      </c>
      <c r="E85" s="99">
        <f>Calc!X90</f>
        <v>7.9637470386089718E-2</v>
      </c>
      <c r="F85" s="99">
        <f>Calc!Y90</f>
        <v>1.9636950162328417E-4</v>
      </c>
      <c r="G85" s="99">
        <f>Calc!AN90</f>
        <v>0.24804913785486343</v>
      </c>
      <c r="H85" s="5">
        <f>Calc!AO90</f>
        <v>1.3655636040128007E-3</v>
      </c>
      <c r="I85" s="8">
        <f>Calc!AH90</f>
        <v>1927.4729513414534</v>
      </c>
      <c r="J85" s="8">
        <f>Calc!AI90</f>
        <v>11.626008782928476</v>
      </c>
      <c r="K85" s="77">
        <f>Calc!AJ90</f>
        <v>22.371555170241031</v>
      </c>
      <c r="L85" s="77">
        <f>Calc!AK90</f>
        <v>2.8732803875172728</v>
      </c>
      <c r="M85" s="111">
        <f>Calc!AP90</f>
        <v>30.312999999999999</v>
      </c>
      <c r="N85" s="111">
        <f>Calc!AQ90</f>
        <v>0.22009999999999999</v>
      </c>
      <c r="O85" s="111">
        <f>Calc!AW90</f>
        <v>30.302700000000002</v>
      </c>
      <c r="P85" s="111">
        <f>Calc!AY90</f>
        <v>0.21766770193100482</v>
      </c>
      <c r="Q85" s="77">
        <f>Calc!BB90</f>
        <v>24.371997125563521</v>
      </c>
      <c r="R85" s="77">
        <f>Calc!BC90</f>
        <v>3.1302421377980938</v>
      </c>
      <c r="S85" s="1">
        <f>Input!E90</f>
        <v>124</v>
      </c>
    </row>
    <row r="86" spans="1:19" x14ac:dyDescent="0.2">
      <c r="A86" s="1">
        <f>Input!A84</f>
        <v>10654</v>
      </c>
      <c r="B86" s="1" t="str">
        <f>Input!B84</f>
        <v>B1 - 468 mm</v>
      </c>
      <c r="C86" s="99">
        <f>Calc!O84*1000</f>
        <v>262.3901927274423</v>
      </c>
      <c r="D86" s="99">
        <f>Calc!P84*1000</f>
        <v>1.350444241709396E-2</v>
      </c>
      <c r="E86" s="99">
        <f>Calc!X84</f>
        <v>3.7592434435152686</v>
      </c>
      <c r="F86" s="99">
        <f>Calc!Y84</f>
        <v>5.854701277523652E-3</v>
      </c>
      <c r="G86" s="99">
        <f>Calc!AN84</f>
        <v>0.39094515545021452</v>
      </c>
      <c r="H86" s="5">
        <f>Calc!AO84</f>
        <v>1.0396862153532998E-3</v>
      </c>
      <c r="I86" s="8">
        <f>Calc!AH84</f>
        <v>83.293548525108051</v>
      </c>
      <c r="J86" s="8">
        <f>Calc!AI84</f>
        <v>0.25666567428512049</v>
      </c>
      <c r="K86" s="77">
        <f>Calc!AJ84</f>
        <v>429.54617296312205</v>
      </c>
      <c r="L86" s="77">
        <f>Calc!AK84</f>
        <v>1.2137282209037206</v>
      </c>
      <c r="M86" s="111">
        <f>Calc!AP84</f>
        <v>34.310699999999997</v>
      </c>
      <c r="N86" s="111">
        <f>Calc!AQ84</f>
        <v>0.107</v>
      </c>
      <c r="O86" s="111">
        <f>Calc!AW84</f>
        <v>34.049700000000001</v>
      </c>
      <c r="P86" s="111">
        <f>Calc!AY84</f>
        <v>0.17146772787429176</v>
      </c>
      <c r="Q86" s="77">
        <f>Calc!BB84</f>
        <v>472.93781322191501</v>
      </c>
      <c r="R86" s="77">
        <f>Calc!BC84</f>
        <v>1.3558480264875841</v>
      </c>
      <c r="S86" s="1">
        <f>Input!E84</f>
        <v>468</v>
      </c>
    </row>
    <row r="87" spans="1:19" s="167" customFormat="1" x14ac:dyDescent="0.2">
      <c r="A87" s="1">
        <f>Input!A86</f>
        <v>10655</v>
      </c>
      <c r="B87" s="1" t="str">
        <f>Input!B86</f>
        <v>B1 - 470 mm</v>
      </c>
      <c r="C87" s="99">
        <f>Calc!O86*1000</f>
        <v>373.2962682175027</v>
      </c>
      <c r="D87" s="99">
        <f>Calc!P86*1000</f>
        <v>1.9950446255079021E-2</v>
      </c>
      <c r="E87" s="99">
        <f>Calc!X86</f>
        <v>4.3151868372390894</v>
      </c>
      <c r="F87" s="99">
        <f>Calc!Y86</f>
        <v>6.1411923642323719E-3</v>
      </c>
      <c r="G87" s="99">
        <f>Calc!AN86</f>
        <v>0.39328060781338342</v>
      </c>
      <c r="H87" s="5">
        <f>Calc!AO86</f>
        <v>9.6549264256108039E-4</v>
      </c>
      <c r="I87" s="8">
        <f>Calc!AH86</f>
        <v>103.81662252547775</v>
      </c>
      <c r="J87" s="8">
        <f>Calc!AI86</f>
        <v>0.29454308654165784</v>
      </c>
      <c r="K87" s="77">
        <f>Calc!AJ86</f>
        <v>432.48890450822387</v>
      </c>
      <c r="L87" s="77">
        <f>Calc!AK86</f>
        <v>1.4232252201407791</v>
      </c>
      <c r="M87" s="111">
        <f>Calc!AP86</f>
        <v>34.463099999999997</v>
      </c>
      <c r="N87" s="111">
        <f>Calc!AQ86</f>
        <v>0.10580000000000001</v>
      </c>
      <c r="O87" s="111">
        <f>Calc!AW86</f>
        <v>34.253100000000003</v>
      </c>
      <c r="P87" s="111">
        <f>Calc!AY86</f>
        <v>0.14928814135181923</v>
      </c>
      <c r="Q87" s="77">
        <f>Calc!BB86</f>
        <v>476.45163063500746</v>
      </c>
      <c r="R87" s="77">
        <f>Calc!BC86</f>
        <v>1.5807320369002644</v>
      </c>
      <c r="S87" s="1">
        <f>Input!E86</f>
        <v>470</v>
      </c>
    </row>
    <row r="88" spans="1:19" x14ac:dyDescent="0.2">
      <c r="A88" s="1">
        <f>Input!A94</f>
        <v>10637</v>
      </c>
      <c r="B88" s="1" t="str">
        <f>Input!B94</f>
        <v>KBI_62</v>
      </c>
      <c r="C88" s="99">
        <f>Calc!O94*1000</f>
        <v>269.50377026265193</v>
      </c>
      <c r="D88" s="99">
        <f>Calc!P94*1000</f>
        <v>1.8807017912330571E-2</v>
      </c>
      <c r="E88" s="99">
        <f>Calc!X94</f>
        <v>0.17186499159374422</v>
      </c>
      <c r="F88" s="99">
        <f>Calc!Y94</f>
        <v>4.3221488550245645E-4</v>
      </c>
      <c r="G88" s="99">
        <f>Calc!AN94</f>
        <v>0.29849398531551313</v>
      </c>
      <c r="H88" s="5">
        <f>Calc!AO94</f>
        <v>1.2943563565255018E-3</v>
      </c>
      <c r="I88" s="8">
        <f>Calc!AH94</f>
        <v>1434.8683363834784</v>
      </c>
      <c r="J88" s="8">
        <f>Calc!AI94</f>
        <v>7.1919709389477564</v>
      </c>
      <c r="K88" s="77">
        <f>Calc!AJ94</f>
        <v>15.932822390952284</v>
      </c>
      <c r="L88" s="77">
        <f>Calc!AK94</f>
        <v>2.5924714623993723</v>
      </c>
      <c r="M88" s="111">
        <f>Calc!AP94</f>
        <v>37.9499</v>
      </c>
      <c r="N88" s="111">
        <f>Calc!AQ94</f>
        <v>0.23250000000000001</v>
      </c>
      <c r="O88" s="111">
        <f>Calc!AW94</f>
        <v>37.933100000000003</v>
      </c>
      <c r="P88" s="111">
        <f>Calc!AY94</f>
        <v>0.23129626526908989</v>
      </c>
      <c r="Q88" s="77">
        <f>Calc!BB94</f>
        <v>17.73591364393948</v>
      </c>
      <c r="R88" s="77">
        <f>Calc!BC94</f>
        <v>2.8858804757123675</v>
      </c>
      <c r="S88" s="1">
        <f>Input!E94</f>
        <v>62</v>
      </c>
    </row>
    <row r="89" spans="1:19" s="167" customFormat="1" x14ac:dyDescent="0.2">
      <c r="A89" s="1">
        <f>Input!A82</f>
        <v>10653</v>
      </c>
      <c r="B89" s="1" t="str">
        <f>Input!B82</f>
        <v>B1 - 554 mm</v>
      </c>
      <c r="C89" s="99">
        <f>Calc!O82*1000</f>
        <v>469.8577441233561</v>
      </c>
      <c r="D89" s="99">
        <f>Calc!P82*1000</f>
        <v>3.1249484206664516E-2</v>
      </c>
      <c r="E89" s="99">
        <f>Calc!X82</f>
        <v>6.5695645847425279</v>
      </c>
      <c r="F89" s="99">
        <f>Calc!Y82</f>
        <v>1.0266350530003885E-2</v>
      </c>
      <c r="G89" s="99">
        <f>Calc!AN82</f>
        <v>0.46112454379791307</v>
      </c>
      <c r="H89" s="5">
        <f>Calc!AO82</f>
        <v>1.1953201159079913E-3</v>
      </c>
      <c r="I89" s="8">
        <f>Calc!AH82</f>
        <v>100.60487593433517</v>
      </c>
      <c r="J89" s="8">
        <f>Calc!AI82</f>
        <v>0.30443698118094437</v>
      </c>
      <c r="K89" s="77">
        <f>Calc!AJ82</f>
        <v>427.21608399671186</v>
      </c>
      <c r="L89" s="77">
        <f>Calc!AK82</f>
        <v>0.74710688415623083</v>
      </c>
      <c r="M89" s="111">
        <f>Calc!AP82</f>
        <v>41.7346</v>
      </c>
      <c r="N89" s="111">
        <f>Calc!AQ82</f>
        <v>0.1313</v>
      </c>
      <c r="O89" s="111">
        <f>Calc!AW82</f>
        <v>41.481200000000001</v>
      </c>
      <c r="P89" s="111">
        <f>Calc!AY82</f>
        <v>0.18308324765991635</v>
      </c>
      <c r="Q89" s="77">
        <f>Calc!BB82</f>
        <v>480.35636345309445</v>
      </c>
      <c r="R89" s="77">
        <f>Calc!BC82</f>
        <v>0.87603932466564371</v>
      </c>
      <c r="S89" s="1">
        <f>Input!E82</f>
        <v>554</v>
      </c>
    </row>
    <row r="90" spans="1:19" x14ac:dyDescent="0.2">
      <c r="A90" s="1">
        <f>Input!A258</f>
        <v>10819</v>
      </c>
      <c r="B90" s="1" t="str">
        <f>Input!B258</f>
        <v>CO9-2-64.5</v>
      </c>
      <c r="C90" s="99">
        <f>Calc!O258*1000</f>
        <v>14.884491597608495</v>
      </c>
      <c r="D90" s="99">
        <f>Calc!P258*1000</f>
        <v>5.6761078069890395E-3</v>
      </c>
      <c r="E90" s="99">
        <f>Calc!X258</f>
        <v>0.10504840198275116</v>
      </c>
      <c r="F90" s="99">
        <f>Calc!Y258</f>
        <v>2.6546096716752009E-4</v>
      </c>
      <c r="G90" s="99">
        <f>Calc!AN258</f>
        <v>0.58759938811785206</v>
      </c>
      <c r="H90" s="5">
        <f>Calc!AO258</f>
        <v>5.8229983240232217E-3</v>
      </c>
      <c r="I90" s="8">
        <f>Calc!AH258</f>
        <v>253.21389497899654</v>
      </c>
      <c r="J90" s="8">
        <f>Calc!AI258</f>
        <v>2.5878016209661037</v>
      </c>
      <c r="K90" s="77">
        <f>Calc!AJ258</f>
        <v>498.89490073754558</v>
      </c>
      <c r="L90" s="77">
        <f>Calc!AK258</f>
        <v>2.7657632904877443</v>
      </c>
      <c r="M90" s="111">
        <f>Calc!AP258</f>
        <v>52.705300000000001</v>
      </c>
      <c r="N90" s="111">
        <f>Calc!AQ258</f>
        <v>0.6401</v>
      </c>
      <c r="O90" s="111">
        <f>Calc!AW258</f>
        <v>52.5854</v>
      </c>
      <c r="P90" s="111">
        <f>Calc!AY258</f>
        <v>0.66753667479525558</v>
      </c>
      <c r="Q90" s="77">
        <f>Calc!BB258</f>
        <v>578.83506191029949</v>
      </c>
      <c r="R90" s="77">
        <f>Calc!BC258</f>
        <v>3.3896697977725827</v>
      </c>
      <c r="S90" s="1">
        <f>Input!E258</f>
        <v>64.5</v>
      </c>
    </row>
    <row r="91" spans="1:19" s="167" customFormat="1" x14ac:dyDescent="0.2">
      <c r="A91" s="1">
        <f>Input!A260</f>
        <v>10820</v>
      </c>
      <c r="B91" s="1" t="str">
        <f>Input!B260</f>
        <v>CO9-2-66.3</v>
      </c>
      <c r="C91" s="99">
        <f>Calc!O260*1000</f>
        <v>21.381246223461442</v>
      </c>
      <c r="D91" s="99">
        <f>Calc!P260*1000</f>
        <v>1.4273878654191012E-2</v>
      </c>
      <c r="E91" s="99">
        <f>Calc!X260</f>
        <v>0.17698262289105357</v>
      </c>
      <c r="F91" s="99">
        <f>Calc!Y260</f>
        <v>9.7141289371040945E-4</v>
      </c>
      <c r="G91" s="99">
        <f>Calc!AN260</f>
        <v>0.57013654901842648</v>
      </c>
      <c r="H91" s="5">
        <f>Calc!AO260</f>
        <v>8.9665763790068315E-3</v>
      </c>
      <c r="I91" s="8">
        <f>Calc!AH260</f>
        <v>210.78347146965234</v>
      </c>
      <c r="J91" s="8">
        <f>Calc!AI260</f>
        <v>3.5082712963481661</v>
      </c>
      <c r="K91" s="77">
        <f>Calc!AJ260</f>
        <v>407.88110563928217</v>
      </c>
      <c r="L91" s="77">
        <f>Calc!AK260</f>
        <v>3.667471616406544</v>
      </c>
      <c r="M91" s="111">
        <f>Calc!AP260</f>
        <v>55.1175</v>
      </c>
      <c r="N91" s="111">
        <f>Calc!AQ260</f>
        <v>1.0981000000000001</v>
      </c>
      <c r="O91" s="111">
        <f>Calc!AW260</f>
        <v>54.967100000000002</v>
      </c>
      <c r="P91" s="111">
        <f>Calc!AY260</f>
        <v>1.1178365936208932</v>
      </c>
      <c r="Q91" s="77">
        <f>Calc!BB260</f>
        <v>476.43401685979489</v>
      </c>
      <c r="R91" s="77">
        <f>Calc!BC260</f>
        <v>4.5406159726826179</v>
      </c>
      <c r="S91" s="1">
        <f>Input!E260</f>
        <v>66.3</v>
      </c>
    </row>
    <row r="92" spans="1:19" x14ac:dyDescent="0.2">
      <c r="A92" s="1">
        <f>Input!A240</f>
        <v>10829</v>
      </c>
      <c r="B92" s="1" t="str">
        <f>Input!B240</f>
        <v>GH17-05-49,1</v>
      </c>
      <c r="C92" s="99">
        <f>Calc!O240*1000</f>
        <v>110.6522980574367</v>
      </c>
      <c r="D92" s="99">
        <f>Calc!P240*1000</f>
        <v>0.11231467271201605</v>
      </c>
      <c r="E92" s="99">
        <f>Calc!X240</f>
        <v>31.479000354303871</v>
      </c>
      <c r="F92" s="99">
        <f>Calc!Y240</f>
        <v>7.3914135803929734E-2</v>
      </c>
      <c r="G92" s="99">
        <f>Calc!AN240</f>
        <v>0.54687322595770604</v>
      </c>
      <c r="H92" s="5">
        <f>Calc!AO240</f>
        <v>2.754782402872631E-3</v>
      </c>
      <c r="I92" s="8">
        <f>Calc!AH240</f>
        <v>5.8809183141167827</v>
      </c>
      <c r="J92" s="8">
        <f>Calc!AI240</f>
        <v>3.2134667856345479E-2</v>
      </c>
      <c r="K92" s="77">
        <f>Calc!AJ240</f>
        <v>99.817158347389025</v>
      </c>
      <c r="L92" s="77">
        <f>Calc!AK240</f>
        <v>1.6427802879221636</v>
      </c>
      <c r="M92" s="111">
        <f>Calc!AP240</f>
        <v>74.127399999999994</v>
      </c>
      <c r="N92" s="111">
        <f>Calc!AQ240</f>
        <v>0.54779999999999995</v>
      </c>
      <c r="O92" s="111">
        <f>Calc!AW240</f>
        <v>55.135199999999998</v>
      </c>
      <c r="P92" s="111">
        <f>Calc!AY240</f>
        <v>10.420723745079883</v>
      </c>
      <c r="Q92" s="77">
        <f>Calc!BB240</f>
        <v>116.64891669522792</v>
      </c>
      <c r="R92" s="77">
        <f>Calc!BC240</f>
        <v>3.9355622640429559</v>
      </c>
      <c r="S92" s="1">
        <f>Input!E240</f>
        <v>49.1</v>
      </c>
    </row>
    <row r="93" spans="1:19" s="167" customFormat="1" x14ac:dyDescent="0.2">
      <c r="A93" s="1">
        <f>Input!A262</f>
        <v>10821</v>
      </c>
      <c r="B93" s="1" t="str">
        <f>Input!B262</f>
        <v>CO9-2-71.8</v>
      </c>
      <c r="C93" s="99">
        <f>Calc!O262*1000</f>
        <v>20.547871664404759</v>
      </c>
      <c r="D93" s="99">
        <f>Calc!P262*1000</f>
        <v>1.2086304844096896E-2</v>
      </c>
      <c r="E93" s="99">
        <f>Calc!X262</f>
        <v>3.0754439995421459E-2</v>
      </c>
      <c r="F93" s="99">
        <f>Calc!Y262</f>
        <v>2.5463048211015111E-4</v>
      </c>
      <c r="G93" s="99">
        <f>Calc!AN262</f>
        <v>0.60184607320354422</v>
      </c>
      <c r="H93" s="5">
        <f>Calc!AO262</f>
        <v>7.5164886752389047E-3</v>
      </c>
      <c r="I93" s="8">
        <f>Calc!AH262</f>
        <v>1227.5917094789563</v>
      </c>
      <c r="J93" s="8">
        <f>Calc!AI262</f>
        <v>18.380296787556357</v>
      </c>
      <c r="K93" s="77">
        <f>Calc!AJ262</f>
        <v>448.86570538441316</v>
      </c>
      <c r="L93" s="77">
        <f>Calc!AK262</f>
        <v>3.3036241058594884</v>
      </c>
      <c r="M93" s="111">
        <f>Calc!AP262</f>
        <v>56.819699999999997</v>
      </c>
      <c r="N93" s="111">
        <f>Calc!AQ262</f>
        <v>0.91390000000000005</v>
      </c>
      <c r="O93" s="111">
        <f>Calc!AW262</f>
        <v>56.793500000000002</v>
      </c>
      <c r="P93" s="111">
        <f>Calc!AY262</f>
        <v>0.92136407551938293</v>
      </c>
      <c r="Q93" s="77">
        <f>Calc!BB262</f>
        <v>527.02037757254766</v>
      </c>
      <c r="R93" s="77">
        <f>Calc!BC262</f>
        <v>4.1144660694506525</v>
      </c>
      <c r="S93" s="1">
        <f>Input!E262</f>
        <v>71.8</v>
      </c>
    </row>
    <row r="94" spans="1:19" x14ac:dyDescent="0.2">
      <c r="A94" s="1">
        <f>Input!A196</f>
        <v>10796</v>
      </c>
      <c r="B94" s="1" t="str">
        <f>Input!B196</f>
        <v>ARTE CHOROS 6</v>
      </c>
      <c r="C94" s="99">
        <f>Calc!O196*1000</f>
        <v>502.17671290982457</v>
      </c>
      <c r="D94" s="99">
        <f>Calc!P196*1000</f>
        <v>0.17261343862179196</v>
      </c>
      <c r="E94" s="99">
        <f>Calc!X196</f>
        <v>217.88155715440317</v>
      </c>
      <c r="F94" s="99">
        <f>Calc!Y196</f>
        <v>0.40991161747450944</v>
      </c>
      <c r="G94" s="99">
        <f>Calc!AN196</f>
        <v>0.55420590027043415</v>
      </c>
      <c r="H94" s="5">
        <f>Calc!AO196</f>
        <v>2.1764989823356102E-3</v>
      </c>
      <c r="I94" s="8">
        <f>Calc!AH196</f>
        <v>3.9153701330738229</v>
      </c>
      <c r="J94" s="8">
        <f>Calc!AI196</f>
        <v>1.6996736441409754E-2</v>
      </c>
      <c r="K94" s="77">
        <f>Calc!AJ196</f>
        <v>150.58813083662636</v>
      </c>
      <c r="L94" s="77">
        <f>Calc!AK196</f>
        <v>4.2248493139322809</v>
      </c>
      <c r="M94" s="111">
        <f>Calc!AP196</f>
        <v>70.521500000000003</v>
      </c>
      <c r="N94" s="111">
        <f>Calc!AQ196</f>
        <v>0.53420000000000001</v>
      </c>
      <c r="O94" s="111">
        <f>Calc!AW196</f>
        <v>60.203299999999999</v>
      </c>
      <c r="P94" s="111">
        <f>Calc!AY196</f>
        <v>5.4481916843800908</v>
      </c>
      <c r="Q94" s="77">
        <f>Calc!BB196</f>
        <v>178.52007975972867</v>
      </c>
      <c r="R94" s="77">
        <f>Calc!BC196</f>
        <v>5.7132710579947066</v>
      </c>
      <c r="S94" s="1">
        <f>Input!E196</f>
        <v>0</v>
      </c>
    </row>
    <row r="95" spans="1:19" s="167" customFormat="1" x14ac:dyDescent="0.2">
      <c r="A95" s="1">
        <f>Input!A220</f>
        <v>10829</v>
      </c>
      <c r="B95" s="1" t="str">
        <f>Input!B220</f>
        <v>GH17-05-49,1</v>
      </c>
      <c r="C95" s="99">
        <f>Calc!O220*1000</f>
        <v>110.6522980574367</v>
      </c>
      <c r="D95" s="99">
        <f>Calc!P220*1000</f>
        <v>0.11231467271201605</v>
      </c>
      <c r="E95" s="99">
        <f>Calc!X220</f>
        <v>31.479000354303871</v>
      </c>
      <c r="F95" s="99">
        <f>Calc!Y220</f>
        <v>7.3914135803929734E-2</v>
      </c>
      <c r="G95" s="99">
        <f>Calc!AN220</f>
        <v>0.54687322595770604</v>
      </c>
      <c r="H95" s="5">
        <f>Calc!AO220</f>
        <v>2.754782402872631E-3</v>
      </c>
      <c r="I95" s="8">
        <f>Calc!AH220</f>
        <v>5.8809183141167827</v>
      </c>
      <c r="J95" s="8">
        <f>Calc!AI220</f>
        <v>3.2134667856345479E-2</v>
      </c>
      <c r="K95" s="77">
        <f>Calc!AJ220</f>
        <v>99.817158347389025</v>
      </c>
      <c r="L95" s="77">
        <f>Calc!AK220</f>
        <v>1.6427802879221636</v>
      </c>
      <c r="M95" s="111">
        <f>Calc!AP220</f>
        <v>74.127399999999994</v>
      </c>
      <c r="N95" s="111">
        <f>Calc!AQ220</f>
        <v>0.55220000000000002</v>
      </c>
      <c r="O95" s="111">
        <f>Calc!AW220</f>
        <v>67.11</v>
      </c>
      <c r="P95" s="111">
        <f>Calc!AY220</f>
        <v>3.6698626150855742</v>
      </c>
      <c r="Q95" s="77">
        <f>Calc!BB220</f>
        <v>120.664394017135</v>
      </c>
      <c r="R95" s="77">
        <f>Calc!BC220</f>
        <v>2.3473595973498509</v>
      </c>
      <c r="S95" s="1">
        <f>Input!E220</f>
        <v>49.1</v>
      </c>
    </row>
    <row r="96" spans="1:19" x14ac:dyDescent="0.2">
      <c r="A96" s="1">
        <f>Input!A198</f>
        <v>10797</v>
      </c>
      <c r="B96" s="1" t="str">
        <f>Input!B198</f>
        <v>ARTE CHOROS 7</v>
      </c>
      <c r="C96" s="99">
        <f>Calc!O198*1000</f>
        <v>2748.6233535201959</v>
      </c>
      <c r="D96" s="99">
        <f>Calc!P198*1000</f>
        <v>0.35926037817857021</v>
      </c>
      <c r="E96" s="99">
        <f>Calc!X198</f>
        <v>2519.2309928048398</v>
      </c>
      <c r="F96" s="99">
        <f>Calc!Y198</f>
        <v>4.9894470775980082</v>
      </c>
      <c r="G96" s="99">
        <f>Calc!AN198</f>
        <v>0.68625280609583317</v>
      </c>
      <c r="H96" s="5">
        <f>Calc!AO198</f>
        <v>1.3934509443623915E-3</v>
      </c>
      <c r="I96" s="8">
        <f>Calc!AH198</f>
        <v>2.2961027486187366</v>
      </c>
      <c r="J96" s="8">
        <f>Calc!AI198</f>
        <v>6.5059114917254595E-3</v>
      </c>
      <c r="K96" s="77">
        <f>Calc!AJ198</f>
        <v>129.37870990975787</v>
      </c>
      <c r="L96" s="77">
        <f>Calc!AK198</f>
        <v>1.2983570841578214</v>
      </c>
      <c r="M96" s="111">
        <f>Calc!AP198</f>
        <v>99.693299999999994</v>
      </c>
      <c r="N96" s="111">
        <f>Calc!AQ198</f>
        <v>0.38240000000000002</v>
      </c>
      <c r="O96" s="111">
        <f>Calc!AW198</f>
        <v>76.280699999999996</v>
      </c>
      <c r="P96" s="111">
        <f>Calc!AY198</f>
        <v>13.134271016235109</v>
      </c>
      <c r="Q96" s="77">
        <f>Calc!BB198</f>
        <v>160.50674741407082</v>
      </c>
      <c r="R96" s="77">
        <f>Calc!BC198</f>
        <v>6.1721164285481755</v>
      </c>
      <c r="S96" s="1">
        <f>Input!E198</f>
        <v>0</v>
      </c>
    </row>
    <row r="97" spans="1:19" s="167" customFormat="1" x14ac:dyDescent="0.2">
      <c r="A97" s="1">
        <f>Input!A12</f>
        <v>10537</v>
      </c>
      <c r="B97" s="1" t="str">
        <f>Input!B12</f>
        <v>NAH07-Top</v>
      </c>
      <c r="C97" s="99">
        <f>Calc!O12*1000</f>
        <v>474.85871701996348</v>
      </c>
      <c r="D97" s="99">
        <f>Calc!P12*1000</f>
        <v>2.8367145614400003E-2</v>
      </c>
      <c r="E97" s="99">
        <f>Calc!X12</f>
        <v>1.9922549845342157</v>
      </c>
      <c r="F97" s="99">
        <f>Calc!Y12</f>
        <v>2.6499293945172254E-3</v>
      </c>
      <c r="G97" s="99">
        <f>Calc!AN12</f>
        <v>0.61466631937995142</v>
      </c>
      <c r="H97" s="5">
        <f>Calc!AO12</f>
        <v>1.5465718402335263E-3</v>
      </c>
      <c r="I97" s="8">
        <f>Calc!AH12</f>
        <v>448.41296103719822</v>
      </c>
      <c r="J97" s="8">
        <f>Calc!AI12</f>
        <v>1.2759282676658019</v>
      </c>
      <c r="K97" s="77">
        <f>Calc!AJ12</f>
        <v>69.245000874174735</v>
      </c>
      <c r="L97" s="77">
        <f>Calc!AK12</f>
        <v>1.5520215985809531</v>
      </c>
      <c r="M97" s="111">
        <f>Calc!AP12</f>
        <v>92.250900000000001</v>
      </c>
      <c r="N97" s="111">
        <f>Calc!AQ12</f>
        <v>0.42309999999999998</v>
      </c>
      <c r="O97" s="111">
        <f>Calc!AW12</f>
        <v>92.1477</v>
      </c>
      <c r="P97" s="111">
        <f>Calc!AY12</f>
        <v>0.43167259789184759</v>
      </c>
      <c r="Q97" s="77">
        <f>Calc!BB12</f>
        <v>89.84518274946538</v>
      </c>
      <c r="R97" s="77">
        <f>Calc!BC12</f>
        <v>2.0167327307346148</v>
      </c>
      <c r="S97" s="1">
        <f>Input!E12</f>
        <v>1</v>
      </c>
    </row>
    <row r="98" spans="1:19" x14ac:dyDescent="0.2">
      <c r="A98" s="1">
        <f>Input!A10</f>
        <v>10536</v>
      </c>
      <c r="B98" s="1" t="str">
        <f>Input!B10</f>
        <v>NAH07-57</v>
      </c>
      <c r="C98" s="99">
        <f>Calc!O10*1000</f>
        <v>852.50411247481441</v>
      </c>
      <c r="D98" s="99">
        <f>Calc!P10*1000</f>
        <v>4.248189382918223E-2</v>
      </c>
      <c r="E98" s="99">
        <f>Calc!X10</f>
        <v>0.48354157488401073</v>
      </c>
      <c r="F98" s="99">
        <f>Calc!Y10</f>
        <v>8.449883232230324E-4</v>
      </c>
      <c r="G98" s="99">
        <f>Calc!AN10</f>
        <v>0.61130778302775834</v>
      </c>
      <c r="H98" s="5">
        <f>Calc!AO10</f>
        <v>1.230127786113887E-3</v>
      </c>
      <c r="I98" s="8">
        <f>Calc!AH10</f>
        <v>3291.1990850294137</v>
      </c>
      <c r="J98" s="8">
        <f>Calc!AI10</f>
        <v>8.7700266124046085</v>
      </c>
      <c r="K98" s="77">
        <f>Calc!AJ10</f>
        <v>64.064522339378982</v>
      </c>
      <c r="L98" s="77">
        <f>Calc!AK10</f>
        <v>1.05434597258245</v>
      </c>
      <c r="M98" s="111">
        <f>Calc!AP10</f>
        <v>92.240700000000004</v>
      </c>
      <c r="N98" s="111">
        <f>Calc!AQ10</f>
        <v>0.33169999999999999</v>
      </c>
      <c r="O98" s="111">
        <f>Calc!AW10</f>
        <v>92.226600000000005</v>
      </c>
      <c r="P98" s="111">
        <f>Calc!AY10</f>
        <v>0.32926112256257001</v>
      </c>
      <c r="Q98" s="77">
        <f>Calc!BB10</f>
        <v>83.142065457246858</v>
      </c>
      <c r="R98" s="77">
        <f>Calc!BC10</f>
        <v>1.3705532619880783</v>
      </c>
      <c r="S98" s="1">
        <f>Input!E10</f>
        <v>57</v>
      </c>
    </row>
    <row r="99" spans="1:19" s="167" customFormat="1" x14ac:dyDescent="0.2">
      <c r="A99" s="1">
        <f>Input!A72</f>
        <v>10642</v>
      </c>
      <c r="B99" s="1" t="str">
        <f>Input!B72</f>
        <v>Ca 2</v>
      </c>
      <c r="C99" s="99">
        <f>Calc!O72*1000</f>
        <v>38.142608273261182</v>
      </c>
      <c r="D99" s="99">
        <f>Calc!P72*1000</f>
        <v>7.4639354538792568E-3</v>
      </c>
      <c r="E99" s="99">
        <f>Calc!X72</f>
        <v>2.4773443912313221E-2</v>
      </c>
      <c r="F99" s="99">
        <f>Calc!Y72</f>
        <v>6.4770372273280987E-5</v>
      </c>
      <c r="G99" s="99">
        <f>Calc!AN72</f>
        <v>1.0723874484070277</v>
      </c>
      <c r="H99" s="5">
        <f>Calc!AO72</f>
        <v>4.3027767328877812E-3</v>
      </c>
      <c r="I99" s="8">
        <f>Calc!AH72</f>
        <v>5079.3541742066363</v>
      </c>
      <c r="J99" s="8">
        <f>Calc!AI72</f>
        <v>24.304688753960722</v>
      </c>
      <c r="K99" s="77">
        <f>Calc!AJ72</f>
        <v>269.49982095502924</v>
      </c>
      <c r="L99" s="77">
        <f>Calc!AK72</f>
        <v>1.8049583071982704</v>
      </c>
      <c r="M99" s="111">
        <f>Calc!AP72</f>
        <v>179.8646</v>
      </c>
      <c r="N99" s="111">
        <f>Calc!AQ72</f>
        <v>1.8948</v>
      </c>
      <c r="O99" s="111">
        <f>Calc!AW72</f>
        <v>179.8526</v>
      </c>
      <c r="P99" s="111">
        <f>Calc!AY72</f>
        <v>1.830425049751792</v>
      </c>
      <c r="Q99" s="77">
        <f>Calc!BB72</f>
        <v>448.04117172715399</v>
      </c>
      <c r="R99" s="77">
        <f>Calc!BC72</f>
        <v>3.7916838017434418</v>
      </c>
      <c r="S99" s="1">
        <f>Input!E72</f>
        <v>0</v>
      </c>
    </row>
    <row r="100" spans="1:19" x14ac:dyDescent="0.2">
      <c r="A100" s="1">
        <f>Input!A126</f>
        <v>10681</v>
      </c>
      <c r="B100" s="1" t="str">
        <f>Input!B126</f>
        <v>M5-14-42-87.0</v>
      </c>
      <c r="C100" s="99">
        <f>Calc!O126*1000</f>
        <v>1062.7777084148347</v>
      </c>
      <c r="D100" s="99">
        <f>Calc!P126*1000</f>
        <v>5.6063392761733874E-2</v>
      </c>
      <c r="E100" s="99">
        <f>Calc!X126</f>
        <v>0.10711177150569887</v>
      </c>
      <c r="F100" s="99">
        <f>Calc!Y126</f>
        <v>1.6433667934976932E-4</v>
      </c>
      <c r="G100" s="99">
        <f>Calc!AN126</f>
        <v>0.98343555723245413</v>
      </c>
      <c r="H100" s="5">
        <f>Calc!AO126</f>
        <v>1.4543400431398345E-3</v>
      </c>
      <c r="I100" s="8">
        <f>Calc!AH126</f>
        <v>29837.021671451024</v>
      </c>
      <c r="J100" s="8">
        <f>Calc!AI126</f>
        <v>63.56132594731352</v>
      </c>
      <c r="K100" s="77">
        <f>Calc!AJ126</f>
        <v>120.72116701199521</v>
      </c>
      <c r="L100" s="77">
        <f>Calc!AK126</f>
        <v>0.38514426939865215</v>
      </c>
      <c r="M100" s="111">
        <f>Calc!AP126</f>
        <v>210.7227</v>
      </c>
      <c r="N100" s="111">
        <f>Calc!AQ126</f>
        <v>0.91410000000000002</v>
      </c>
      <c r="O100" s="111">
        <f>Calc!AW126</f>
        <v>210.72049999999999</v>
      </c>
      <c r="P100" s="111">
        <f>Calc!AY126</f>
        <v>0.93242502567291463</v>
      </c>
      <c r="Q100" s="77">
        <f>Calc!BB126</f>
        <v>218.99367117622884</v>
      </c>
      <c r="R100" s="77">
        <f>Calc!BC126</f>
        <v>0.90620221274756618</v>
      </c>
      <c r="S100" s="1">
        <f>Input!E126</f>
        <v>87</v>
      </c>
    </row>
    <row r="101" spans="1:19" s="167" customFormat="1" x14ac:dyDescent="0.2">
      <c r="A101" s="1">
        <f>Input!A130</f>
        <v>10682</v>
      </c>
      <c r="B101" s="1" t="str">
        <f>Input!B130</f>
        <v>M5-14-42-100.0</v>
      </c>
      <c r="C101" s="99">
        <f>Calc!O130*1000</f>
        <v>630.49799247499323</v>
      </c>
      <c r="D101" s="99">
        <f>Calc!P130*1000</f>
        <v>2.4147822198723461E-2</v>
      </c>
      <c r="E101" s="99">
        <f>Calc!X130</f>
        <v>0.18635107037929854</v>
      </c>
      <c r="F101" s="99">
        <f>Calc!Y130</f>
        <v>3.3382336705412193E-4</v>
      </c>
      <c r="G101" s="99">
        <f>Calc!AN130</f>
        <v>1.0674792825524593</v>
      </c>
      <c r="H101" s="5">
        <f>Calc!AO130</f>
        <v>2.0828701284192168E-3</v>
      </c>
      <c r="I101" s="8">
        <f>Calc!AH130</f>
        <v>11001.858951397917</v>
      </c>
      <c r="J101" s="8">
        <f>Calc!AI130</f>
        <v>29.138794636506553</v>
      </c>
      <c r="K101" s="77">
        <f>Calc!AJ130</f>
        <v>191.90846373372204</v>
      </c>
      <c r="L101" s="77">
        <f>Calc!AK130</f>
        <v>0.55890534741259867</v>
      </c>
      <c r="M101" s="111">
        <f>Calc!AP130</f>
        <v>215.38650000000001</v>
      </c>
      <c r="N101" s="111">
        <f>Calc!AQ130</f>
        <v>1.2406999999999999</v>
      </c>
      <c r="O101" s="111">
        <f>Calc!AW130</f>
        <v>215.38059999999999</v>
      </c>
      <c r="P101" s="111">
        <f>Calc!AY130</f>
        <v>1.2579361612551088</v>
      </c>
      <c r="Q101" s="77">
        <f>Calc!BB130</f>
        <v>352.7461571645195</v>
      </c>
      <c r="R101" s="77">
        <f>Calc!BC130</f>
        <v>1.621174604919372</v>
      </c>
      <c r="S101" s="1">
        <f>Input!E130</f>
        <v>100</v>
      </c>
    </row>
    <row r="102" spans="1:19" x14ac:dyDescent="0.2">
      <c r="A102" s="1">
        <f>Input!A132</f>
        <v>10683</v>
      </c>
      <c r="B102" s="1" t="str">
        <f>Input!B132</f>
        <v>M5-14-42-140.5</v>
      </c>
      <c r="C102" s="99">
        <f>Calc!O132*1000</f>
        <v>572.16254278795429</v>
      </c>
      <c r="D102" s="99">
        <f>Calc!P132*1000</f>
        <v>2.7927398042703978E-2</v>
      </c>
      <c r="E102" s="99">
        <f>Calc!X132</f>
        <v>0.26545235837649589</v>
      </c>
      <c r="F102" s="99">
        <f>Calc!Y132</f>
        <v>4.359497859081383E-4</v>
      </c>
      <c r="G102" s="99">
        <f>Calc!AN132</f>
        <v>1.4706257524639847</v>
      </c>
      <c r="H102" s="5">
        <f>Calc!AO132</f>
        <v>2.62072304822863E-3</v>
      </c>
      <c r="I102" s="8">
        <f>Calc!AH132</f>
        <v>9655.1327674809818</v>
      </c>
      <c r="J102" s="8">
        <f>Calc!AI132</f>
        <v>23.393378715825524</v>
      </c>
      <c r="K102" s="77">
        <f>Calc!AJ132</f>
        <v>548.3417558534951</v>
      </c>
      <c r="L102" s="77">
        <f>Calc!AK132</f>
        <v>0.76479300885877344</v>
      </c>
      <c r="M102" s="111">
        <f>Calc!AP132</f>
        <v>223.21629999999999</v>
      </c>
      <c r="N102" s="111">
        <f>Calc!AQ132</f>
        <v>1.1512</v>
      </c>
      <c r="O102" s="111">
        <f>Calc!AW132</f>
        <v>223.21019999999999</v>
      </c>
      <c r="P102" s="111">
        <f>Calc!AY132</f>
        <v>1.1425596152203703</v>
      </c>
      <c r="Q102" s="77">
        <f>Calc!BB132</f>
        <v>1030.4570522951451</v>
      </c>
      <c r="R102" s="77">
        <f>Calc!BC132</f>
        <v>3.6246802835519958</v>
      </c>
      <c r="S102" s="1">
        <f>Input!E132</f>
        <v>140.5</v>
      </c>
    </row>
    <row r="103" spans="1:19" s="167" customFormat="1" x14ac:dyDescent="0.2">
      <c r="A103" s="1">
        <f>Input!A134</f>
        <v>10684</v>
      </c>
      <c r="B103" s="1" t="str">
        <f>Input!B134</f>
        <v>M5-14-42-244.0</v>
      </c>
      <c r="C103" s="99">
        <f>Calc!O134*1000</f>
        <v>1514.2053525445499</v>
      </c>
      <c r="D103" s="99">
        <f>Calc!P134*1000</f>
        <v>8.822979510234738E-2</v>
      </c>
      <c r="E103" s="99">
        <f>Calc!X134</f>
        <v>2.6845729481262666</v>
      </c>
      <c r="F103" s="99">
        <f>Calc!Y134</f>
        <v>4.4412923000675536E-3</v>
      </c>
      <c r="G103" s="99">
        <f>Calc!AN134</f>
        <v>1.0761293186561112</v>
      </c>
      <c r="H103" s="5">
        <f>Calc!AO134</f>
        <v>1.8512054256927691E-3</v>
      </c>
      <c r="I103" s="8">
        <f>Calc!AH134</f>
        <v>1849.1312912152218</v>
      </c>
      <c r="J103" s="8">
        <f>Calc!AI134</f>
        <v>4.4119531016876863</v>
      </c>
      <c r="K103" s="77">
        <f>Calc!AJ134</f>
        <v>170.76898523075656</v>
      </c>
      <c r="L103" s="77">
        <f>Calc!AK134</f>
        <v>0.32106949738968271</v>
      </c>
      <c r="M103" s="111">
        <f>Calc!AP134</f>
        <v>235.82079999999999</v>
      </c>
      <c r="N103" s="111">
        <f>Calc!AQ134</f>
        <v>1.3324</v>
      </c>
      <c r="O103" s="111">
        <f>Calc!AW134</f>
        <v>235.7851</v>
      </c>
      <c r="P103" s="111">
        <f>Calc!AY134</f>
        <v>1.3396281192601991</v>
      </c>
      <c r="Q103" s="77">
        <f>Calc!BB134</f>
        <v>332.52369067091968</v>
      </c>
      <c r="R103" s="77">
        <f>Calc!BC134</f>
        <v>1.4056813624222475</v>
      </c>
      <c r="S103" s="1">
        <f>Input!E134</f>
        <v>244</v>
      </c>
    </row>
    <row r="104" spans="1:19" x14ac:dyDescent="0.2">
      <c r="A104" s="1">
        <f>Input!A104</f>
        <v>10671</v>
      </c>
      <c r="B104" s="1" t="str">
        <f>Input!B104</f>
        <v>M5-14-44B-10.0</v>
      </c>
      <c r="C104" s="99">
        <f>Calc!O104*1000</f>
        <v>115.06038278639396</v>
      </c>
      <c r="D104" s="99">
        <f>Calc!P104*1000</f>
        <v>9.3004449622842832E-3</v>
      </c>
      <c r="E104" s="99">
        <f>Calc!X104</f>
        <v>0.88585294316554153</v>
      </c>
      <c r="F104" s="99">
        <f>Calc!Y104</f>
        <v>1.524585929152823E-3</v>
      </c>
      <c r="G104" s="99">
        <f>Calc!AN104</f>
        <v>2.1467124409905343</v>
      </c>
      <c r="H104" s="5">
        <f>Calc!AO104</f>
        <v>5.3263591954574542E-3</v>
      </c>
      <c r="I104" s="8">
        <f>Calc!AH104</f>
        <v>851.15502733995572</v>
      </c>
      <c r="J104" s="8">
        <f>Calc!AI104</f>
        <v>2.5692536815038793</v>
      </c>
      <c r="K104" s="77">
        <f>Calc!AJ104</f>
        <v>1105.6141345044969</v>
      </c>
      <c r="L104" s="77">
        <f>Calc!AK104</f>
        <v>2.6828955068937077</v>
      </c>
      <c r="M104" s="111">
        <f>Calc!AP104</f>
        <v>242.6602</v>
      </c>
      <c r="N104" s="111">
        <f>Calc!AQ104</f>
        <v>1.9384999999999999</v>
      </c>
      <c r="O104" s="111">
        <f>Calc!AW104</f>
        <v>242.59559999999999</v>
      </c>
      <c r="P104" s="111">
        <f>Calc!AY104</f>
        <v>1.9355176593862644</v>
      </c>
      <c r="Q104" s="77">
        <f>Calc!BB104</f>
        <v>2194.7077687422843</v>
      </c>
      <c r="R104" s="77">
        <f>Calc!BC104</f>
        <v>13.134039618502166</v>
      </c>
      <c r="S104" s="1">
        <f>Input!E104</f>
        <v>10</v>
      </c>
    </row>
    <row r="105" spans="1:19" s="167" customFormat="1" x14ac:dyDescent="0.2">
      <c r="A105" s="1">
        <f>Input!A106</f>
        <v>10672</v>
      </c>
      <c r="B105" s="1" t="str">
        <f>Input!B106</f>
        <v>M5-14-44B-19.0</v>
      </c>
      <c r="C105" s="99">
        <f>Calc!O106*1000</f>
        <v>141.28405639684715</v>
      </c>
      <c r="D105" s="99">
        <f>Calc!P106*1000</f>
        <v>1.1528539148092787E-2</v>
      </c>
      <c r="E105" s="99">
        <f>Calc!X106</f>
        <v>0.13838567358210477</v>
      </c>
      <c r="F105" s="99">
        <f>Calc!Y106</f>
        <v>3.5215596439499652E-4</v>
      </c>
      <c r="G105" s="99">
        <f>Calc!AN106</f>
        <v>2.3212222914244172</v>
      </c>
      <c r="H105" s="5">
        <f>Calc!AO106</f>
        <v>6.4087826046807569E-3</v>
      </c>
      <c r="I105" s="8">
        <f>Calc!AH106</f>
        <v>7243.6614713538065</v>
      </c>
      <c r="J105" s="8">
        <f>Calc!AI106</f>
        <v>27.192122924426172</v>
      </c>
      <c r="K105" s="77">
        <f>Calc!AJ106</f>
        <v>1253.7776020626668</v>
      </c>
      <c r="L105" s="77">
        <f>Calc!AK106</f>
        <v>3.4591618885033801</v>
      </c>
      <c r="M105" s="111">
        <f>Calc!AP106</f>
        <v>244.49629999999999</v>
      </c>
      <c r="N105" s="111">
        <f>Calc!AQ106</f>
        <v>2.1846999999999999</v>
      </c>
      <c r="O105" s="111">
        <f>Calc!AW106</f>
        <v>244.4888</v>
      </c>
      <c r="P105" s="111">
        <f>Calc!AY106</f>
        <v>2.2018766201589113</v>
      </c>
      <c r="Q105" s="77">
        <f>Calc!BB106</f>
        <v>2502.1735423620789</v>
      </c>
      <c r="R105" s="77">
        <f>Calc!BC106</f>
        <v>17.033132380289917</v>
      </c>
      <c r="S105" s="1">
        <f>Input!E106</f>
        <v>19</v>
      </c>
    </row>
    <row r="106" spans="1:19" x14ac:dyDescent="0.2">
      <c r="A106" s="1">
        <f>Input!A108</f>
        <v>10673</v>
      </c>
      <c r="B106" s="1" t="str">
        <f>Input!B108</f>
        <v>M5-14-44B-61.0</v>
      </c>
      <c r="C106" s="99">
        <f>Calc!O108*1000</f>
        <v>216.49142057836681</v>
      </c>
      <c r="D106" s="99">
        <f>Calc!P108*1000</f>
        <v>1.4497882202649538E-2</v>
      </c>
      <c r="E106" s="99">
        <f>Calc!X108</f>
        <v>0.12056812037803365</v>
      </c>
      <c r="F106" s="99">
        <f>Calc!Y108</f>
        <v>2.0765126234363707E-4</v>
      </c>
      <c r="G106" s="99">
        <f>Calc!AN108</f>
        <v>2.4927225590155153</v>
      </c>
      <c r="H106" s="5">
        <f>Calc!AO108</f>
        <v>3.6925041472302403E-3</v>
      </c>
      <c r="I106" s="8">
        <f>Calc!AH108</f>
        <v>13692.088580802005</v>
      </c>
      <c r="J106" s="8">
        <f>Calc!AI108</f>
        <v>31.090483149817512</v>
      </c>
      <c r="K106" s="77">
        <f>Calc!AJ108</f>
        <v>1399.9919929423017</v>
      </c>
      <c r="L106" s="77">
        <f>Calc!AK108</f>
        <v>1.7107196873589738</v>
      </c>
      <c r="M106" s="111">
        <f>Calc!AP108</f>
        <v>245.85130000000001</v>
      </c>
      <c r="N106" s="111">
        <f>Calc!AQ108</f>
        <v>1.1518999999999999</v>
      </c>
      <c r="O106" s="111">
        <f>Calc!AW108</f>
        <v>245.84739999999999</v>
      </c>
      <c r="P106" s="111">
        <f>Calc!AY108</f>
        <v>1.1391537528555358</v>
      </c>
      <c r="Q106" s="77">
        <f>Calc!BB108</f>
        <v>2804.7236788208984</v>
      </c>
      <c r="R106" s="77">
        <f>Calc!BC108</f>
        <v>9.6585668989564137</v>
      </c>
      <c r="S106" s="1">
        <f>Input!E108</f>
        <v>61</v>
      </c>
    </row>
    <row r="107" spans="1:19" s="167" customFormat="1" x14ac:dyDescent="0.2">
      <c r="A107" s="1">
        <f>Input!A110</f>
        <v>10674</v>
      </c>
      <c r="B107" s="1" t="str">
        <f>Input!B110</f>
        <v>M5-14-44B-175.0</v>
      </c>
      <c r="C107" s="99">
        <f>Calc!O110*1000</f>
        <v>258.46262192492071</v>
      </c>
      <c r="D107" s="99">
        <f>Calc!P110*1000</f>
        <v>1.6436694703956648E-2</v>
      </c>
      <c r="E107" s="99">
        <f>Calc!X110</f>
        <v>3.3910486000483214E-2</v>
      </c>
      <c r="F107" s="99">
        <f>Calc!Y110</f>
        <v>1.0868749447045084E-4</v>
      </c>
      <c r="G107" s="99">
        <f>Calc!AN110</f>
        <v>2.3712306753848109</v>
      </c>
      <c r="H107" s="5">
        <f>Calc!AO110</f>
        <v>4.5866881543525388E-3</v>
      </c>
      <c r="I107" s="8">
        <f>Calc!AH110</f>
        <v>55221.335194912004</v>
      </c>
      <c r="J107" s="8">
        <f>Calc!AI110</f>
        <v>206.69570534119879</v>
      </c>
      <c r="K107" s="77">
        <f>Calc!AJ110</f>
        <v>1276.1497552738183</v>
      </c>
      <c r="L107" s="77">
        <f>Calc!AK110</f>
        <v>1.4675704010328616</v>
      </c>
      <c r="M107" s="111">
        <f>Calc!AP110</f>
        <v>251.7687</v>
      </c>
      <c r="N107" s="111">
        <f>Calc!AQ110</f>
        <v>1.5172000000000001</v>
      </c>
      <c r="O107" s="111">
        <f>Calc!AW110</f>
        <v>251.76779999999999</v>
      </c>
      <c r="P107" s="111">
        <f>Calc!AY110</f>
        <v>1.4873616160459744</v>
      </c>
      <c r="Q107" s="77">
        <f>Calc!BB110</f>
        <v>2599.759327101181</v>
      </c>
      <c r="R107" s="77">
        <f>Calc!BC110</f>
        <v>11.330252170481359</v>
      </c>
      <c r="S107" s="1">
        <f>Input!E110</f>
        <v>175</v>
      </c>
    </row>
    <row r="108" spans="1:19" x14ac:dyDescent="0.2">
      <c r="A108" s="1">
        <f>Input!A112</f>
        <v>10675</v>
      </c>
      <c r="B108" s="1" t="str">
        <f>Input!B112</f>
        <v>M5-14-44B-258.0</v>
      </c>
      <c r="C108" s="99">
        <f>Calc!O112*1000</f>
        <v>257.05550426163768</v>
      </c>
      <c r="D108" s="99">
        <f>Calc!P112*1000</f>
        <v>1.2631445092701254E-2</v>
      </c>
      <c r="E108" s="99">
        <f>Calc!X112</f>
        <v>0.21976950481243859</v>
      </c>
      <c r="F108" s="99">
        <f>Calc!Y112</f>
        <v>2.9903041353075157E-4</v>
      </c>
      <c r="G108" s="99">
        <f>Calc!AN112</f>
        <v>2.3855130453144757</v>
      </c>
      <c r="H108" s="5">
        <f>Calc!AO112</f>
        <v>3.8005324816860102E-3</v>
      </c>
      <c r="I108" s="8">
        <f>Calc!AH112</f>
        <v>8526.6524802857602</v>
      </c>
      <c r="J108" s="8">
        <f>Calc!AI112</f>
        <v>17.859548389220205</v>
      </c>
      <c r="K108" s="77">
        <f>Calc!AJ112</f>
        <v>1280.8761021744135</v>
      </c>
      <c r="L108" s="77">
        <f>Calc!AK112</f>
        <v>1.1825856646682273</v>
      </c>
      <c r="M108" s="111">
        <f>Calc!AP112</f>
        <v>254.47559999999999</v>
      </c>
      <c r="N108" s="111">
        <f>Calc!AQ112</f>
        <v>1.2303999999999999</v>
      </c>
      <c r="O108" s="111">
        <f>Calc!AW112</f>
        <v>254.4693</v>
      </c>
      <c r="P108" s="111">
        <f>Calc!AY112</f>
        <v>1.2497342897215007</v>
      </c>
      <c r="Q108" s="77">
        <f>Calc!BB112</f>
        <v>2629.3873734741528</v>
      </c>
      <c r="R108" s="77">
        <f>Calc!BC112</f>
        <v>9.5993581539414574</v>
      </c>
      <c r="S108" s="1">
        <f>Input!E112</f>
        <v>258</v>
      </c>
    </row>
    <row r="109" spans="1:19" s="167" customFormat="1" x14ac:dyDescent="0.2">
      <c r="A109" s="1">
        <f>Input!A46</f>
        <v>10601</v>
      </c>
      <c r="B109" s="1" t="str">
        <f>Input!B46</f>
        <v>Ca3 Wisshak</v>
      </c>
      <c r="C109" s="99">
        <f>Calc!O46*1000</f>
        <v>52.084429267762211</v>
      </c>
      <c r="D109" s="99">
        <f>Calc!P46*1000</f>
        <v>1.6864436469254541E-2</v>
      </c>
      <c r="E109" s="99">
        <f>Calc!X46</f>
        <v>-4.838106584875798E-3</v>
      </c>
      <c r="F109" s="99">
        <f>Calc!Y46</f>
        <v>-5.5612703686414615E-5</v>
      </c>
      <c r="G109" s="99">
        <f>Calc!AN46</f>
        <v>1.1311630888407547</v>
      </c>
      <c r="H109" s="5">
        <f>Calc!AO46</f>
        <v>7.8598517739206196E-3</v>
      </c>
      <c r="I109" s="8">
        <f>Calc!AH46</f>
        <v>-37131.712896537101</v>
      </c>
      <c r="J109" s="8">
        <f>Calc!AI46</f>
        <v>-498.59620203928478</v>
      </c>
      <c r="K109" s="77">
        <f>Calc!AJ46</f>
        <v>191.5869749565895</v>
      </c>
      <c r="L109" s="77">
        <f>Calc!AK46</f>
        <v>14.500602882430211</v>
      </c>
      <c r="M109" s="111">
        <f>Calc!AP46</f>
        <v>259.94450000000001</v>
      </c>
      <c r="N109" s="111">
        <f>Calc!AQ46</f>
        <v>16.367000000000001</v>
      </c>
      <c r="O109" s="111">
        <f>Calc!AW46</f>
        <v>259.94630000000001</v>
      </c>
      <c r="P109" s="111">
        <f>Calc!AY46</f>
        <v>15.75250416816904</v>
      </c>
      <c r="Q109" s="77">
        <f>Calc!BB46</f>
        <v>399.42583783826183</v>
      </c>
      <c r="R109" s="77">
        <f>Calc!BC46</f>
        <v>35.445090530442755</v>
      </c>
      <c r="S109" s="1">
        <f>Input!E46</f>
        <v>0</v>
      </c>
    </row>
    <row r="110" spans="1:19" x14ac:dyDescent="0.2">
      <c r="A110" s="1" t="str">
        <f>Input!A54</f>
        <v>9368d</v>
      </c>
      <c r="B110" s="1" t="str">
        <f>Input!B54</f>
        <v>LM-AJ15</v>
      </c>
      <c r="C110" s="99">
        <f>Calc!O54*1000</f>
        <v>2048.3452873433548</v>
      </c>
      <c r="D110" s="99">
        <f>Calc!P54*1000</f>
        <v>9.2975981285843168E-2</v>
      </c>
      <c r="E110" s="99">
        <f>Calc!X54</f>
        <v>34.53571218583923</v>
      </c>
      <c r="F110" s="99">
        <f>Calc!Y54</f>
        <v>0.10357356865863718</v>
      </c>
      <c r="G110" s="99">
        <f>Calc!AN54</f>
        <v>1.1101804332364085</v>
      </c>
      <c r="H110" s="5">
        <f>Calc!AO54</f>
        <v>3.5691552751468633E-3</v>
      </c>
      <c r="I110" s="8">
        <f>Calc!AH54</f>
        <v>229.08112221577471</v>
      </c>
      <c r="J110" s="8">
        <f>Calc!AI54</f>
        <v>1.0071209769602136</v>
      </c>
      <c r="K110" s="77">
        <f>Calc!AJ54</f>
        <v>164.61126307040064</v>
      </c>
      <c r="L110" s="77">
        <f>Calc!AK54</f>
        <v>0.66968811425755881</v>
      </c>
      <c r="M110" s="111">
        <f>Calc!AP54</f>
        <v>269.56079999999997</v>
      </c>
      <c r="N110" s="111">
        <f>Calc!AQ54</f>
        <v>3.4626999999999999</v>
      </c>
      <c r="O110" s="111">
        <f>Calc!AW54</f>
        <v>269.22609999999997</v>
      </c>
      <c r="P110" s="111">
        <f>Calc!AY54</f>
        <v>3.4893843686679338</v>
      </c>
      <c r="Q110" s="77">
        <f>Calc!BB54</f>
        <v>352.30611383234583</v>
      </c>
      <c r="R110" s="77">
        <f>Calc!BC54</f>
        <v>3.7584811827181199</v>
      </c>
      <c r="S110" s="1">
        <f>Input!E54</f>
        <v>0</v>
      </c>
    </row>
    <row r="111" spans="1:19" s="167" customFormat="1" x14ac:dyDescent="0.2">
      <c r="A111" s="1">
        <f>Input!A116</f>
        <v>10676</v>
      </c>
      <c r="B111" s="1" t="str">
        <f>Input!B116</f>
        <v>M5-14-44B376.0</v>
      </c>
      <c r="C111" s="99">
        <f>Calc!O116*1000</f>
        <v>240.86618918202791</v>
      </c>
      <c r="D111" s="99">
        <f>Calc!P116*1000</f>
        <v>1.3793517329278878E-2</v>
      </c>
      <c r="E111" s="99">
        <f>Calc!X116</f>
        <v>0.17146181242772768</v>
      </c>
      <c r="F111" s="99">
        <f>Calc!Y116</f>
        <v>2.7111190455103947E-4</v>
      </c>
      <c r="G111" s="99">
        <f>Calc!AN116</f>
        <v>2.0507602956003557</v>
      </c>
      <c r="H111" s="5">
        <f>Calc!AO116</f>
        <v>3.5633667849625183E-3</v>
      </c>
      <c r="I111" s="8">
        <f>Calc!AH116</f>
        <v>8810.0029266631554</v>
      </c>
      <c r="J111" s="8">
        <f>Calc!AI116</f>
        <v>20.691403345404758</v>
      </c>
      <c r="K111" s="77">
        <f>Calc!AJ116</f>
        <v>953.60466413091922</v>
      </c>
      <c r="L111" s="77">
        <f>Calc!AK116</f>
        <v>1.2954948736100909</v>
      </c>
      <c r="M111" s="111">
        <f>Calc!AP116</f>
        <v>272.32960000000003</v>
      </c>
      <c r="N111" s="111">
        <f>Calc!AQ116</f>
        <v>1.6887000000000001</v>
      </c>
      <c r="O111" s="111">
        <f>Calc!AW116</f>
        <v>272.32339999999999</v>
      </c>
      <c r="P111" s="111">
        <f>Calc!AY116</f>
        <v>1.6775604977993943</v>
      </c>
      <c r="Q111" s="77">
        <f>Calc!BB116</f>
        <v>2058.8787403475499</v>
      </c>
      <c r="R111" s="77">
        <f>Calc!BC116</f>
        <v>10.154554258281079</v>
      </c>
      <c r="S111" s="1">
        <f>Input!E116</f>
        <v>376</v>
      </c>
    </row>
    <row r="112" spans="1:19" x14ac:dyDescent="0.2">
      <c r="A112" s="1">
        <f>Input!A118</f>
        <v>10677</v>
      </c>
      <c r="B112" s="1" t="str">
        <f>Input!B118</f>
        <v>M5-14-44B-457</v>
      </c>
      <c r="C112" s="99">
        <f>Calc!O118*1000</f>
        <v>307.76141690686347</v>
      </c>
      <c r="D112" s="99">
        <f>Calc!P118*1000</f>
        <v>1.6848135395155117E-2</v>
      </c>
      <c r="E112" s="99">
        <f>Calc!X118</f>
        <v>3.5555826047629746E-2</v>
      </c>
      <c r="F112" s="99">
        <f>Calc!Y118</f>
        <v>6.3750948141829647E-5</v>
      </c>
      <c r="G112" s="99">
        <f>Calc!AN118</f>
        <v>2.0332928924631939</v>
      </c>
      <c r="H112" s="5">
        <f>Calc!AO118</f>
        <v>3.359859341153328E-3</v>
      </c>
      <c r="I112" s="8">
        <f>Calc!AH118</f>
        <v>53840.091259065041</v>
      </c>
      <c r="J112" s="8">
        <f>Calc!AI118</f>
        <v>131.24495498103732</v>
      </c>
      <c r="K112" s="77">
        <f>Calc!AJ118</f>
        <v>935.1434774719412</v>
      </c>
      <c r="L112" s="77">
        <f>Calc!AK118</f>
        <v>0.88284582728424588</v>
      </c>
      <c r="M112" s="111">
        <f>Calc!AP118</f>
        <v>274.303</v>
      </c>
      <c r="N112" s="111">
        <f>Calc!AQ118</f>
        <v>1.5331999999999999</v>
      </c>
      <c r="O112" s="111">
        <f>Calc!AW118</f>
        <v>274.30200000000002</v>
      </c>
      <c r="P112" s="111">
        <f>Calc!AY118</f>
        <v>1.5640533521079409</v>
      </c>
      <c r="Q112" s="77">
        <f>Calc!BB118</f>
        <v>2030.3423679092423</v>
      </c>
      <c r="R112" s="77">
        <f>Calc!BC118</f>
        <v>9.1774971476386025</v>
      </c>
      <c r="S112" s="1">
        <f>Input!E118</f>
        <v>457</v>
      </c>
    </row>
    <row r="113" spans="1:19" s="167" customFormat="1" x14ac:dyDescent="0.2">
      <c r="A113" s="1">
        <f>Input!A120</f>
        <v>10678</v>
      </c>
      <c r="B113" s="1" t="str">
        <f>Input!B120</f>
        <v>M5-14-44B-513.0</v>
      </c>
      <c r="C113" s="99">
        <f>Calc!O120*1000</f>
        <v>290.94739722003931</v>
      </c>
      <c r="D113" s="99">
        <f>Calc!P120*1000</f>
        <v>1.549315286421365E-2</v>
      </c>
      <c r="E113" s="99">
        <f>Calc!X120</f>
        <v>0.34737841282631066</v>
      </c>
      <c r="F113" s="99">
        <f>Calc!Y120</f>
        <v>4.6288366653141039E-4</v>
      </c>
      <c r="G113" s="99">
        <f>Calc!AN120</f>
        <v>2.0354058851787338</v>
      </c>
      <c r="H113" s="5">
        <f>Calc!AO120</f>
        <v>3.4896659355672585E-3</v>
      </c>
      <c r="I113" s="8">
        <f>Calc!AH120</f>
        <v>5214.0870442782716</v>
      </c>
      <c r="J113" s="8">
        <f>Calc!AI120</f>
        <v>11.318511901289424</v>
      </c>
      <c r="K113" s="77">
        <f>Calc!AJ120</f>
        <v>933.34069887774615</v>
      </c>
      <c r="L113" s="77">
        <f>Calc!AK120</f>
        <v>1.0885732464833253</v>
      </c>
      <c r="M113" s="111">
        <f>Calc!AP120</f>
        <v>276.21179999999998</v>
      </c>
      <c r="N113" s="111">
        <f>Calc!AQ120</f>
        <v>1.6921999999999999</v>
      </c>
      <c r="O113" s="111">
        <f>Calc!AW120</f>
        <v>276.2013</v>
      </c>
      <c r="P113" s="111">
        <f>Calc!AY120</f>
        <v>1.6800483117048794</v>
      </c>
      <c r="Q113" s="77">
        <f>Calc!BB120</f>
        <v>2037.3353525975965</v>
      </c>
      <c r="R113" s="77">
        <f>Calc!BC120</f>
        <v>9.9614758675300763</v>
      </c>
      <c r="S113" s="1">
        <f>Input!E120</f>
        <v>513</v>
      </c>
    </row>
    <row r="114" spans="1:19" x14ac:dyDescent="0.2">
      <c r="A114" s="1">
        <f>Input!A122</f>
        <v>10679</v>
      </c>
      <c r="B114" s="1" t="str">
        <f>Input!B122</f>
        <v>M5-14-44B-578.5</v>
      </c>
      <c r="C114" s="99">
        <f>Calc!O122*1000</f>
        <v>269.60492200815111</v>
      </c>
      <c r="D114" s="99">
        <f>Calc!P122*1000</f>
        <v>1.5946381650983076E-2</v>
      </c>
      <c r="E114" s="99">
        <f>Calc!X122</f>
        <v>4.3324324707752868E-2</v>
      </c>
      <c r="F114" s="99">
        <f>Calc!Y122</f>
        <v>1.1384294769354643E-4</v>
      </c>
      <c r="G114" s="99">
        <f>Calc!AN122</f>
        <v>2.067065573086782</v>
      </c>
      <c r="H114" s="5">
        <f>Calc!AO122</f>
        <v>4.1919015008010608E-3</v>
      </c>
      <c r="I114" s="8">
        <f>Calc!AH122</f>
        <v>39243.764159828388</v>
      </c>
      <c r="J114" s="8">
        <f>Calc!AI122</f>
        <v>130.23867136071985</v>
      </c>
      <c r="K114" s="77">
        <f>Calc!AJ122</f>
        <v>955.15459107551965</v>
      </c>
      <c r="L114" s="77">
        <f>Calc!AK122</f>
        <v>1.3647190286634252</v>
      </c>
      <c r="M114" s="111">
        <f>Calc!AP122</f>
        <v>278.72039999999998</v>
      </c>
      <c r="N114" s="111">
        <f>Calc!AQ122</f>
        <v>2.0112999999999999</v>
      </c>
      <c r="O114" s="111">
        <f>Calc!AW122</f>
        <v>278.71899999999999</v>
      </c>
      <c r="P114" s="111">
        <f>Calc!AY122</f>
        <v>2.0353459268616363</v>
      </c>
      <c r="Q114" s="77">
        <f>Calc!BB122</f>
        <v>2099.8405926156183</v>
      </c>
      <c r="R114" s="77">
        <f>Calc!BC122</f>
        <v>12.446350091097436</v>
      </c>
      <c r="S114" s="1">
        <f>Input!E122</f>
        <v>578.5</v>
      </c>
    </row>
    <row r="115" spans="1:19" s="167" customFormat="1" x14ac:dyDescent="0.2">
      <c r="A115" s="1">
        <f>Input!A124</f>
        <v>10680</v>
      </c>
      <c r="B115" s="1" t="str">
        <f>Input!B124</f>
        <v>M5-14-44B628.5</v>
      </c>
      <c r="C115" s="99">
        <f>Calc!O124*1000</f>
        <v>285.25801741689941</v>
      </c>
      <c r="D115" s="99">
        <f>Calc!P124*1000</f>
        <v>1.5360225881951618E-2</v>
      </c>
      <c r="E115" s="99">
        <f>Calc!X124</f>
        <v>0.1152328689508036</v>
      </c>
      <c r="F115" s="99">
        <f>Calc!Y124</f>
        <v>1.8860183830205098E-4</v>
      </c>
      <c r="G115" s="99">
        <f>Calc!AN124</f>
        <v>2.1387585651562655</v>
      </c>
      <c r="H115" s="5">
        <f>Calc!AO124</f>
        <v>3.6415136957072178E-3</v>
      </c>
      <c r="I115" s="8">
        <f>Calc!AH124</f>
        <v>16164.12266763403</v>
      </c>
      <c r="J115" s="8">
        <f>Calc!AI124</f>
        <v>38.165272885340535</v>
      </c>
      <c r="K115" s="77">
        <f>Calc!AJ124</f>
        <v>1008.3396717628403</v>
      </c>
      <c r="L115" s="77">
        <f>Calc!AK124</f>
        <v>0.86902979542708847</v>
      </c>
      <c r="M115" s="111">
        <f>Calc!AP124</f>
        <v>282.2244</v>
      </c>
      <c r="N115" s="111">
        <f>Calc!AQ124</f>
        <v>1.7033</v>
      </c>
      <c r="O115" s="111">
        <f>Calc!AW124</f>
        <v>282.22109999999998</v>
      </c>
      <c r="P115" s="111">
        <f>Calc!AY124</f>
        <v>1.6935733278466523</v>
      </c>
      <c r="Q115" s="77">
        <f>Calc!BB124</f>
        <v>2238.814721805405</v>
      </c>
      <c r="R115" s="77">
        <f>Calc!BC124</f>
        <v>10.888513462201686</v>
      </c>
      <c r="S115" s="1">
        <f>Input!E124</f>
        <v>628.5</v>
      </c>
    </row>
    <row r="116" spans="1:19" x14ac:dyDescent="0.2">
      <c r="A116" s="1">
        <f>Input!A136</f>
        <v>10685</v>
      </c>
      <c r="B116" s="1" t="str">
        <f>Input!B136</f>
        <v>M5-14-42-268.5</v>
      </c>
      <c r="C116" s="99">
        <f>Calc!O136*1000</f>
        <v>358.37151481119304</v>
      </c>
      <c r="D116" s="99">
        <f>Calc!P136*1000</f>
        <v>2.0406287861616662E-2</v>
      </c>
      <c r="E116" s="99">
        <f>Calc!X136</f>
        <v>1.4799616334714378</v>
      </c>
      <c r="F116" s="99">
        <f>Calc!Y136</f>
        <v>2.2326681238378963E-3</v>
      </c>
      <c r="G116" s="99">
        <f>Calc!AN136</f>
        <v>1.1838178699217654</v>
      </c>
      <c r="H116" s="5">
        <f>Calc!AO136</f>
        <v>2.1257424166932033E-3</v>
      </c>
      <c r="I116" s="8">
        <f>Calc!AH136</f>
        <v>873.85714359927056</v>
      </c>
      <c r="J116" s="8">
        <f>Calc!AI136</f>
        <v>2.0488263644897504</v>
      </c>
      <c r="K116" s="77">
        <f>Calc!AJ136</f>
        <v>205.62387655421909</v>
      </c>
      <c r="L116" s="77">
        <f>Calc!AK136</f>
        <v>0.9428282431575431</v>
      </c>
      <c r="M116" s="111">
        <f>Calc!AP136</f>
        <v>294.39299999999997</v>
      </c>
      <c r="N116" s="111">
        <f>Calc!AQ136</f>
        <v>2.5969000000000002</v>
      </c>
      <c r="O116" s="111">
        <f>Calc!AW136</f>
        <v>294.31779999999998</v>
      </c>
      <c r="P116" s="111">
        <f>Calc!AY136</f>
        <v>2.65742234731171</v>
      </c>
      <c r="Q116" s="77">
        <f>Calc!BB136</f>
        <v>472.42502452003959</v>
      </c>
      <c r="R116" s="77">
        <f>Calc!BC136</f>
        <v>4.1571882313824577</v>
      </c>
      <c r="S116" s="1">
        <f>Input!E136</f>
        <v>268.5</v>
      </c>
    </row>
    <row r="117" spans="1:19" s="167" customFormat="1" x14ac:dyDescent="0.2">
      <c r="A117" s="1" t="str">
        <f>Input!A50</f>
        <v>9368b</v>
      </c>
      <c r="B117" s="1" t="str">
        <f>Input!B50</f>
        <v>LM-AJ15</v>
      </c>
      <c r="C117" s="99">
        <f>Calc!O50*1000</f>
        <v>2086.7613017722842</v>
      </c>
      <c r="D117" s="99">
        <f>Calc!P50*1000</f>
        <v>8.6510344399075817E-2</v>
      </c>
      <c r="E117" s="99">
        <f>Calc!X50</f>
        <v>45.806383566287415</v>
      </c>
      <c r="F117" s="99">
        <f>Calc!Y50</f>
        <v>0.16668453748731465</v>
      </c>
      <c r="G117" s="99">
        <f>Calc!AN50</f>
        <v>1.1351249418631419</v>
      </c>
      <c r="H117" s="5">
        <f>Calc!AO50</f>
        <v>4.2031459767103594E-3</v>
      </c>
      <c r="I117" s="8">
        <f>Calc!AH50</f>
        <v>179.6199422242112</v>
      </c>
      <c r="J117" s="8">
        <f>Calc!AI50</f>
        <v>0.93247816812346451</v>
      </c>
      <c r="K117" s="77">
        <f>Calc!AJ50</f>
        <v>163.43919229635384</v>
      </c>
      <c r="L117" s="77">
        <f>Calc!AK50</f>
        <v>0.46172889298108394</v>
      </c>
      <c r="M117" s="111">
        <f>Calc!AP50</f>
        <v>297.80779999999999</v>
      </c>
      <c r="N117" s="111">
        <f>Calc!AQ50</f>
        <v>5.0861999999999998</v>
      </c>
      <c r="O117" s="111">
        <f>Calc!AW50</f>
        <v>297.38029999999998</v>
      </c>
      <c r="P117" s="111">
        <f>Calc!AY50</f>
        <v>5.1404484749447619</v>
      </c>
      <c r="Q117" s="77">
        <f>Calc!BB50</f>
        <v>378.76916283596967</v>
      </c>
      <c r="R117" s="77">
        <f>Calc!BC50</f>
        <v>5.6060001957556018</v>
      </c>
      <c r="S117" s="1">
        <f>Input!E50</f>
        <v>0</v>
      </c>
    </row>
    <row r="118" spans="1:19" x14ac:dyDescent="0.2">
      <c r="A118" s="1" t="str">
        <f>Input!A52</f>
        <v>9368c</v>
      </c>
      <c r="B118" s="1" t="str">
        <f>Input!B52</f>
        <v>LM-AJ15</v>
      </c>
      <c r="C118" s="99">
        <f>Calc!O52*1000</f>
        <v>2010.2424634456258</v>
      </c>
      <c r="D118" s="99">
        <f>Calc!P52*1000</f>
        <v>0.13432540221257974</v>
      </c>
      <c r="E118" s="99">
        <f>Calc!X52</f>
        <v>31.603348399866725</v>
      </c>
      <c r="F118" s="99">
        <f>Calc!Y52</f>
        <v>0.14294427934404871</v>
      </c>
      <c r="G118" s="99">
        <f>Calc!AN52</f>
        <v>1.1528481352778555</v>
      </c>
      <c r="H118" s="5">
        <f>Calc!AO52</f>
        <v>5.3209787280674541E-3</v>
      </c>
      <c r="I118" s="8">
        <f>Calc!AH52</f>
        <v>255.23678086092025</v>
      </c>
      <c r="J118" s="8">
        <f>Calc!AI52</f>
        <v>1.6493241569094717</v>
      </c>
      <c r="K118" s="77">
        <f>Calc!AJ52</f>
        <v>165.32926726277842</v>
      </c>
      <c r="L118" s="77">
        <f>Calc!AK52</f>
        <v>0.70118472865475345</v>
      </c>
      <c r="M118" s="111">
        <f>Calc!AP52</f>
        <v>318.01190000000003</v>
      </c>
      <c r="N118" s="111">
        <f>Calc!AQ52</f>
        <v>7.8723999999999998</v>
      </c>
      <c r="O118" s="111">
        <f>Calc!AW52</f>
        <v>317.71179999999998</v>
      </c>
      <c r="P118" s="111">
        <f>Calc!AY52</f>
        <v>7.7087189518532018</v>
      </c>
      <c r="Q118" s="77">
        <f>Calc!BB52</f>
        <v>405.81115053649415</v>
      </c>
      <c r="R118" s="77">
        <f>Calc!BC52</f>
        <v>9.0074288097670721</v>
      </c>
      <c r="S118" s="1">
        <f>Input!E52</f>
        <v>0</v>
      </c>
    </row>
    <row r="119" spans="1:19" s="167" customFormat="1" x14ac:dyDescent="0.2">
      <c r="A119" s="1" t="str">
        <f>Input!A62</f>
        <v>9368d</v>
      </c>
      <c r="B119" s="1" t="str">
        <f>Input!B62</f>
        <v>LM-AJ15</v>
      </c>
      <c r="C119" s="99">
        <f>Calc!O62*1000</f>
        <v>2048.1998585136735</v>
      </c>
      <c r="D119" s="99">
        <f>Calc!P62*1000</f>
        <v>0.21320822622881189</v>
      </c>
      <c r="E119" s="99">
        <f>Calc!X62</f>
        <v>30.564876335506092</v>
      </c>
      <c r="F119" s="99">
        <f>Calc!Y62</f>
        <v>6.3725391826827807E-2</v>
      </c>
      <c r="G119" s="99">
        <f>Calc!AN62</f>
        <v>1.1542256576897378</v>
      </c>
      <c r="H119" s="5">
        <f>Calc!AO62</f>
        <v>2.9291565552409925E-3</v>
      </c>
      <c r="I119" s="8">
        <f>Calc!AH62</f>
        <v>236.4764168894296</v>
      </c>
      <c r="J119" s="8">
        <f>Calc!AI62</f>
        <v>0.77628871649928555</v>
      </c>
      <c r="K119" s="77">
        <f>Calc!AJ62</f>
        <v>164.36269537713576</v>
      </c>
      <c r="L119" s="77">
        <f>Calc!AK62</f>
        <v>1.9686546171073838</v>
      </c>
      <c r="M119" s="111">
        <f>Calc!AP62</f>
        <v>321.77550000000002</v>
      </c>
      <c r="N119" s="111">
        <f>Calc!AQ62</f>
        <v>5.6970000000000001</v>
      </c>
      <c r="O119" s="111">
        <f>Calc!AW62</f>
        <v>321.49110000000002</v>
      </c>
      <c r="P119" s="111">
        <f>Calc!AY62</f>
        <v>5.6678784625979208</v>
      </c>
      <c r="Q119" s="77">
        <f>Calc!BB62</f>
        <v>407.77103943880525</v>
      </c>
      <c r="R119" s="77">
        <f>Calc!BC62</f>
        <v>8.1561642429622232</v>
      </c>
      <c r="S119" s="1">
        <f>Input!E62</f>
        <v>0</v>
      </c>
    </row>
    <row r="120" spans="1:19" x14ac:dyDescent="0.2">
      <c r="A120" s="1" t="str">
        <f>Input!A58</f>
        <v>9368b</v>
      </c>
      <c r="B120" s="1" t="str">
        <f>Input!B58</f>
        <v>LM-AJ15</v>
      </c>
      <c r="C120" s="99">
        <f>Calc!O58*1000</f>
        <v>2086.8878042132783</v>
      </c>
      <c r="D120" s="99">
        <f>Calc!P58*1000</f>
        <v>0.35205755074852746</v>
      </c>
      <c r="E120" s="99">
        <f>Calc!X58</f>
        <v>40.270550137968527</v>
      </c>
      <c r="F120" s="99">
        <f>Calc!Y58</f>
        <v>8.5948451927469721E-2</v>
      </c>
      <c r="G120" s="99">
        <f>Calc!AN58</f>
        <v>1.171397312705114</v>
      </c>
      <c r="H120" s="5">
        <f>Calc!AO58</f>
        <v>3.2182157196885401E-3</v>
      </c>
      <c r="I120" s="8">
        <f>Calc!AH58</f>
        <v>185.5936652889317</v>
      </c>
      <c r="J120" s="8">
        <f>Calc!AI58</f>
        <v>0.64490789732672393</v>
      </c>
      <c r="K120" s="77">
        <f>Calc!AJ58</f>
        <v>163.91260575719403</v>
      </c>
      <c r="L120" s="77">
        <f>Calc!AK58</f>
        <v>2.1597079121128786</v>
      </c>
      <c r="M120" s="111">
        <f>Calc!AP58</f>
        <v>351.35090000000002</v>
      </c>
      <c r="N120" s="111">
        <f>Calc!AQ58</f>
        <v>8.1191999999999993</v>
      </c>
      <c r="O120" s="111">
        <f>Calc!AW58</f>
        <v>350.99169999999998</v>
      </c>
      <c r="P120" s="111">
        <f>Calc!AY58</f>
        <v>8.0466547334526926</v>
      </c>
      <c r="Q120" s="77">
        <f>Calc!BB58</f>
        <v>442.01385855036591</v>
      </c>
      <c r="R120" s="77">
        <f>Calc!BC58</f>
        <v>11.617623066128838</v>
      </c>
      <c r="S120" s="1">
        <f>Input!E58</f>
        <v>0</v>
      </c>
    </row>
    <row r="121" spans="1:19" s="167" customFormat="1" x14ac:dyDescent="0.2">
      <c r="A121" s="167">
        <f>Input!A73</f>
        <v>10368</v>
      </c>
      <c r="B121" s="167" t="str">
        <f>Input!B73</f>
        <v>Hu1-13</v>
      </c>
      <c r="C121" s="168">
        <f>Calc!O73*1000</f>
        <v>13695.139292870699</v>
      </c>
      <c r="D121" s="168">
        <f>Calc!P73*1000</f>
        <v>13.158310932035278</v>
      </c>
      <c r="E121" s="168">
        <f>Calc!X73</f>
        <v>0.79171107529898455</v>
      </c>
      <c r="F121" s="168">
        <f>Calc!Y73</f>
        <v>2.5568219057698766E-2</v>
      </c>
      <c r="G121" s="168">
        <f>Calc!AN73</f>
        <v>1.0069951145328069</v>
      </c>
      <c r="H121" s="168">
        <f>Calc!AO73</f>
        <v>7.7363623162979836E-3</v>
      </c>
      <c r="I121" s="169">
        <f>Calc!AH73</f>
        <v>53226.620102561785</v>
      </c>
      <c r="J121" s="169">
        <f>Calc!AI73</f>
        <v>1766.1770028174526</v>
      </c>
      <c r="K121" s="170">
        <f>Calc!AJ73</f>
        <v>31.256388734473894</v>
      </c>
      <c r="L121" s="170">
        <f>Calc!AK73</f>
        <v>2.2638828778191615</v>
      </c>
      <c r="M121" s="171">
        <f>Calc!AP73</f>
        <v>369.68509999999998</v>
      </c>
      <c r="N121" s="171">
        <f>Calc!AQ73</f>
        <v>25.320399999999999</v>
      </c>
      <c r="O121" s="171">
        <f>Calc!AW73</f>
        <v>369.68369999999999</v>
      </c>
      <c r="P121" s="171">
        <f>Calc!AY73</f>
        <v>24.531222780160526</v>
      </c>
      <c r="Q121" s="170">
        <f>Calc!BB73</f>
        <v>88.859887911436246</v>
      </c>
      <c r="R121" s="170">
        <f>Calc!BC73</f>
        <v>8.9095202431919844</v>
      </c>
      <c r="S121" s="167">
        <f>Input!E73</f>
        <v>0</v>
      </c>
    </row>
    <row r="122" spans="1:19" x14ac:dyDescent="0.2">
      <c r="A122" s="167">
        <f>Input!A71</f>
        <v>10368</v>
      </c>
      <c r="B122" s="167" t="str">
        <f>Input!B71</f>
        <v>Hu1-13</v>
      </c>
      <c r="C122" s="168">
        <f>Calc!O71*1000</f>
        <v>13751.539318080733</v>
      </c>
      <c r="D122" s="168">
        <f>Calc!P71*1000</f>
        <v>13.945148534185552</v>
      </c>
      <c r="E122" s="168">
        <f>Calc!X71</f>
        <v>0.84791938700403924</v>
      </c>
      <c r="F122" s="168">
        <f>Calc!Y71</f>
        <v>3.5186768429030131E-2</v>
      </c>
      <c r="G122" s="168">
        <f>Calc!AN71</f>
        <v>1.0065481921446537</v>
      </c>
      <c r="H122" s="168">
        <f>Calc!AO71</f>
        <v>7.417027271388139E-3</v>
      </c>
      <c r="I122" s="169">
        <f>Calc!AH71</f>
        <v>49880.766112130907</v>
      </c>
      <c r="J122" s="169">
        <f>Calc!AI71</f>
        <v>2101.7128466946083</v>
      </c>
      <c r="K122" s="170">
        <f>Calc!AJ71</f>
        <v>28.549874524097739</v>
      </c>
      <c r="L122" s="170">
        <f>Calc!AK71</f>
        <v>1.7196925203112903</v>
      </c>
      <c r="M122" s="171">
        <f>Calc!AP71</f>
        <v>379.30680000000001</v>
      </c>
      <c r="N122" s="171">
        <f>Calc!AQ71</f>
        <v>27.6112</v>
      </c>
      <c r="O122" s="171">
        <f>Calc!AW71</f>
        <v>379.30529999999999</v>
      </c>
      <c r="P122" s="171">
        <f>Calc!AY71</f>
        <v>25.207049028512913</v>
      </c>
      <c r="Q122" s="170">
        <f>Calc!BB71</f>
        <v>83.402902467654215</v>
      </c>
      <c r="R122" s="170">
        <f>Calc!BC71</f>
        <v>7.7809751503029601</v>
      </c>
      <c r="S122" s="167">
        <f>Input!E71</f>
        <v>0</v>
      </c>
    </row>
    <row r="123" spans="1:19" s="167" customFormat="1" x14ac:dyDescent="0.2">
      <c r="A123" s="167">
        <f>Input!A69</f>
        <v>10368</v>
      </c>
      <c r="B123" s="167" t="str">
        <f>Input!B69</f>
        <v>Hu1-13</v>
      </c>
      <c r="C123" s="168">
        <f>Calc!O69*1000</f>
        <v>13702.038925994217</v>
      </c>
      <c r="D123" s="168">
        <f>Calc!P69*1000</f>
        <v>11.746422339329845</v>
      </c>
      <c r="E123" s="168">
        <f>Calc!X69</f>
        <v>0.76961940969113563</v>
      </c>
      <c r="F123" s="168">
        <f>Calc!Y69</f>
        <v>3.8918215776251451E-2</v>
      </c>
      <c r="G123" s="168">
        <f>Calc!AN69</f>
        <v>1.0035961837807805</v>
      </c>
      <c r="H123" s="168">
        <f>Calc!AO69</f>
        <v>7.0475239544750632E-3</v>
      </c>
      <c r="I123" s="169">
        <f>Calc!AH69</f>
        <v>54597.15069826752</v>
      </c>
      <c r="J123" s="169">
        <f>Calc!AI69</f>
        <v>2786.9764248493143</v>
      </c>
      <c r="K123" s="170">
        <f>Calc!AJ69</f>
        <v>22.307166926424983</v>
      </c>
      <c r="L123" s="170">
        <f>Calc!AK69</f>
        <v>2.4248569047698414</v>
      </c>
      <c r="M123" s="171">
        <f>Calc!AP69</f>
        <v>398.21570000000003</v>
      </c>
      <c r="N123" s="171">
        <f>Calc!AQ69</f>
        <v>35.274500000000003</v>
      </c>
      <c r="O123" s="171">
        <f>Calc!AW69</f>
        <v>398.21420000000001</v>
      </c>
      <c r="P123" s="171">
        <f>Calc!AY69</f>
        <v>30.369092898135957</v>
      </c>
      <c r="Q123" s="170">
        <f>Calc!BB69</f>
        <v>68.743405168761583</v>
      </c>
      <c r="R123" s="170">
        <f>Calc!BC69</f>
        <v>9.5212748748004934</v>
      </c>
      <c r="S123" s="167">
        <f>Input!E69</f>
        <v>0</v>
      </c>
    </row>
    <row r="124" spans="1:19" x14ac:dyDescent="0.2">
      <c r="A124" s="1" t="str">
        <f>Input!A60</f>
        <v>9368c</v>
      </c>
      <c r="B124" s="1" t="str">
        <f>Input!B60</f>
        <v>LM-AJ15</v>
      </c>
      <c r="C124" s="99">
        <f>Calc!O60*1000</f>
        <v>2010.3636494201805</v>
      </c>
      <c r="D124" s="99">
        <f>Calc!P60*1000</f>
        <v>0.23395855569756546</v>
      </c>
      <c r="E124" s="99">
        <f>Calc!X60</f>
        <v>27.87956343171172</v>
      </c>
      <c r="F124" s="99">
        <f>Calc!Y60</f>
        <v>6.7145886442887714E-2</v>
      </c>
      <c r="G124" s="99">
        <f>Calc!AN60</f>
        <v>1.2015100262598581</v>
      </c>
      <c r="H124" s="5">
        <f>Calc!AO60</f>
        <v>3.0502158413335109E-3</v>
      </c>
      <c r="I124" s="8">
        <f>Calc!AH60</f>
        <v>265.24146061049618</v>
      </c>
      <c r="J124" s="8">
        <f>Calc!AI60</f>
        <v>0.92765257429986814</v>
      </c>
      <c r="K124" s="77">
        <f>Calc!AJ60</f>
        <v>165.70519472153023</v>
      </c>
      <c r="L124" s="77">
        <f>Calc!AK60</f>
        <v>2.3064369333907151</v>
      </c>
      <c r="M124" s="111">
        <f>Calc!AP60</f>
        <v>419.91230000000002</v>
      </c>
      <c r="N124" s="111">
        <f>Calc!AQ60</f>
        <v>14.3223</v>
      </c>
      <c r="O124" s="111">
        <f>Calc!AW60</f>
        <v>419.67110000000002</v>
      </c>
      <c r="P124" s="111">
        <f>Calc!AY60</f>
        <v>14.401848997863015</v>
      </c>
      <c r="Q124" s="77">
        <f>Calc!BB60</f>
        <v>542.57520581185145</v>
      </c>
      <c r="R124" s="77">
        <f>Calc!BC60</f>
        <v>23.340494816041858</v>
      </c>
      <c r="S124" s="1">
        <f>Input!E60</f>
        <v>0</v>
      </c>
    </row>
    <row r="125" spans="1:19" s="167" customFormat="1" x14ac:dyDescent="0.2">
      <c r="A125" s="167">
        <f>Input!A263</f>
        <v>10815</v>
      </c>
      <c r="B125" s="167" t="str">
        <f>Input!B263</f>
        <v>Hu1-13</v>
      </c>
      <c r="C125" s="168">
        <f>Calc!O263*1000</f>
        <v>13682.47718877361</v>
      </c>
      <c r="D125" s="168">
        <f>Calc!P263*1000</f>
        <v>14.056134156924198</v>
      </c>
      <c r="E125" s="168">
        <f>Calc!X263</f>
        <v>2.1545179305835394</v>
      </c>
      <c r="F125" s="168">
        <f>Calc!Y263</f>
        <v>6.6107057361865756E-2</v>
      </c>
      <c r="G125" s="168">
        <f>Calc!AN263</f>
        <v>0.99805820581762139</v>
      </c>
      <c r="H125" s="168">
        <f>Calc!AO263</f>
        <v>1.0381545270399853E-2</v>
      </c>
      <c r="I125" s="169">
        <f>Calc!AH263</f>
        <v>19367.442797480911</v>
      </c>
      <c r="J125" s="169">
        <f>Calc!AI263</f>
        <v>627.15443950489464</v>
      </c>
      <c r="K125" s="170">
        <f>Calc!AJ263</f>
        <v>14.25279484040165</v>
      </c>
      <c r="L125" s="170">
        <f>Calc!AK263</f>
        <v>3.2446016056704616</v>
      </c>
      <c r="M125" s="171">
        <f>Calc!AP263</f>
        <v>421.20929999999998</v>
      </c>
      <c r="N125" s="171" t="e">
        <f>Calc!AQ263</f>
        <v>#VALUE!</v>
      </c>
      <c r="O125" s="171">
        <f>Calc!AW263</f>
        <v>421.20519999999999</v>
      </c>
      <c r="P125" s="171">
        <f>Calc!AY263</f>
        <v>55.611838883918381</v>
      </c>
      <c r="Q125" s="170">
        <f>Calc!BB263</f>
        <v>46.871287136314237</v>
      </c>
      <c r="R125" s="170">
        <f>Calc!BC263</f>
        <v>12.966264503333152</v>
      </c>
      <c r="S125" s="167">
        <f>Input!E263</f>
        <v>0</v>
      </c>
    </row>
    <row r="126" spans="1:19" x14ac:dyDescent="0.2">
      <c r="A126" s="167">
        <f>Input!A227</f>
        <v>10815</v>
      </c>
      <c r="B126" s="167" t="str">
        <f>Input!B227</f>
        <v>Hu1-13</v>
      </c>
      <c r="C126" s="168">
        <f>Calc!O227*1000</f>
        <v>13711.530999537874</v>
      </c>
      <c r="D126" s="168">
        <f>Calc!P227*1000</f>
        <v>5.369296907816806</v>
      </c>
      <c r="E126" s="168">
        <f>Calc!X227</f>
        <v>0.86699725753977841</v>
      </c>
      <c r="F126" s="168">
        <f>Calc!Y227</f>
        <v>1.5434842654455185E-2</v>
      </c>
      <c r="G126" s="168">
        <f>Calc!AN227</f>
        <v>0.99793734087552965</v>
      </c>
      <c r="H126" s="168">
        <f>Calc!AO227</f>
        <v>4.990238456459864E-3</v>
      </c>
      <c r="I126" s="169">
        <f>Calc!AH227</f>
        <v>48225.117202847861</v>
      </c>
      <c r="J126" s="169">
        <f>Calc!AI227</f>
        <v>891.56006481228928</v>
      </c>
      <c r="K126" s="170">
        <f>Calc!AJ227</f>
        <v>14.043390858432536</v>
      </c>
      <c r="L126" s="170">
        <f>Calc!AK227</f>
        <v>1.6281182553557674</v>
      </c>
      <c r="M126" s="171">
        <f>Calc!AP227</f>
        <v>422.00700000000001</v>
      </c>
      <c r="N126" s="171">
        <f>Calc!AQ227</f>
        <v>30.361000000000001</v>
      </c>
      <c r="O126" s="171">
        <f>Calc!AW227</f>
        <v>422.00529999999998</v>
      </c>
      <c r="P126" s="171">
        <f>Calc!AY227</f>
        <v>27.125553814860499</v>
      </c>
      <c r="Q126" s="170">
        <f>Calc!BB227</f>
        <v>46.287199906217474</v>
      </c>
      <c r="R126" s="170">
        <f>Calc!BC227</f>
        <v>6.4334881747320436</v>
      </c>
      <c r="S126" s="167">
        <f>Input!E227</f>
        <v>0</v>
      </c>
    </row>
    <row r="127" spans="1:19" s="167" customFormat="1" x14ac:dyDescent="0.2">
      <c r="A127" s="167">
        <f>Input!A247</f>
        <v>10815</v>
      </c>
      <c r="B127" s="167" t="str">
        <f>Input!B247</f>
        <v>Hu1-13</v>
      </c>
      <c r="C127" s="168">
        <f>Calc!O247*1000</f>
        <v>13711.530999537874</v>
      </c>
      <c r="D127" s="168">
        <f>Calc!P247*1000</f>
        <v>5.369296907816806</v>
      </c>
      <c r="E127" s="168">
        <f>Calc!X247</f>
        <v>0.86699725753977841</v>
      </c>
      <c r="F127" s="168">
        <f>Calc!Y247</f>
        <v>1.5434842654455185E-2</v>
      </c>
      <c r="G127" s="168">
        <f>Calc!AN247</f>
        <v>0.99793734087552965</v>
      </c>
      <c r="H127" s="168">
        <f>Calc!AO247</f>
        <v>4.990238456459864E-3</v>
      </c>
      <c r="I127" s="169">
        <f>Calc!AH247</f>
        <v>48225.117202847861</v>
      </c>
      <c r="J127" s="169">
        <f>Calc!AI247</f>
        <v>891.56006481228928</v>
      </c>
      <c r="K127" s="170">
        <f>Calc!AJ247</f>
        <v>14.043390858432536</v>
      </c>
      <c r="L127" s="170">
        <f>Calc!AK247</f>
        <v>1.6281182553557674</v>
      </c>
      <c r="M127" s="171">
        <f>Calc!AP247</f>
        <v>422.00700000000001</v>
      </c>
      <c r="N127" s="171">
        <f>Calc!AQ247</f>
        <v>30.4467</v>
      </c>
      <c r="O127" s="171">
        <f>Calc!AW247</f>
        <v>422.00529999999998</v>
      </c>
      <c r="P127" s="171">
        <f>Calc!AY247</f>
        <v>27.125553814860499</v>
      </c>
      <c r="Q127" s="170">
        <f>Calc!BB247</f>
        <v>46.287199906217474</v>
      </c>
      <c r="R127" s="170">
        <f>Calc!BC247</f>
        <v>6.4334881747320436</v>
      </c>
      <c r="S127" s="167">
        <f>Input!E247</f>
        <v>0</v>
      </c>
    </row>
    <row r="128" spans="1:19" x14ac:dyDescent="0.2">
      <c r="A128" s="167">
        <f>Input!A229</f>
        <v>10815</v>
      </c>
      <c r="B128" s="167" t="str">
        <f>Input!B229</f>
        <v>Hu1-13</v>
      </c>
      <c r="C128" s="168">
        <f>Calc!O229*1000</f>
        <v>13695.943142256674</v>
      </c>
      <c r="D128" s="168">
        <f>Calc!P229*1000</f>
        <v>4.7279429661083778</v>
      </c>
      <c r="E128" s="168">
        <f>Calc!X229</f>
        <v>0.85477931328676882</v>
      </c>
      <c r="F128" s="168">
        <f>Calc!Y229</f>
        <v>1.451550772397288E-2</v>
      </c>
      <c r="G128" s="168">
        <f>Calc!AN229</f>
        <v>0.99791595377458009</v>
      </c>
      <c r="H128" s="168">
        <f>Calc!AO229</f>
        <v>5.183348050445717E-3</v>
      </c>
      <c r="I128" s="169">
        <f>Calc!AH229</f>
        <v>48857.776589609166</v>
      </c>
      <c r="J128" s="169">
        <f>Calc!AI229</f>
        <v>867.46222124172732</v>
      </c>
      <c r="K128" s="170">
        <f>Calc!AJ229</f>
        <v>12.424321226647272</v>
      </c>
      <c r="L128" s="170">
        <f>Calc!AK229</f>
        <v>1.5445313108821552</v>
      </c>
      <c r="M128" s="171">
        <f>Calc!AP229</f>
        <v>433.36939999999998</v>
      </c>
      <c r="N128" s="171">
        <f>Calc!AQ229</f>
        <v>35.008299999999998</v>
      </c>
      <c r="O128" s="171">
        <f>Calc!AW229</f>
        <v>433.36779999999999</v>
      </c>
      <c r="P128" s="171">
        <f>Calc!AY229</f>
        <v>30.983271213621833</v>
      </c>
      <c r="Q128" s="170">
        <f>Calc!BB229</f>
        <v>42.287154084485337</v>
      </c>
      <c r="R128" s="170">
        <f>Calc!BC229</f>
        <v>6.4302082916012422</v>
      </c>
      <c r="S128" s="167">
        <f>Input!E229</f>
        <v>0</v>
      </c>
    </row>
    <row r="129" spans="1:19" s="167" customFormat="1" x14ac:dyDescent="0.2">
      <c r="A129" s="167">
        <f>Input!A249</f>
        <v>10815</v>
      </c>
      <c r="B129" s="167" t="str">
        <f>Input!B249</f>
        <v>Hu1-13</v>
      </c>
      <c r="C129" s="168">
        <f>Calc!O249*1000</f>
        <v>13695.943142256674</v>
      </c>
      <c r="D129" s="168">
        <f>Calc!P249*1000</f>
        <v>4.7279429661083778</v>
      </c>
      <c r="E129" s="168">
        <f>Calc!X249</f>
        <v>0.85477931328676882</v>
      </c>
      <c r="F129" s="168">
        <f>Calc!Y249</f>
        <v>1.451550772397288E-2</v>
      </c>
      <c r="G129" s="168">
        <f>Calc!AN249</f>
        <v>0.99791595377458009</v>
      </c>
      <c r="H129" s="168">
        <f>Calc!AO249</f>
        <v>5.183348050445717E-3</v>
      </c>
      <c r="I129" s="169">
        <f>Calc!AH249</f>
        <v>48857.776589609166</v>
      </c>
      <c r="J129" s="169">
        <f>Calc!AI249</f>
        <v>867.46222124172732</v>
      </c>
      <c r="K129" s="170">
        <f>Calc!AJ249</f>
        <v>12.424321226647272</v>
      </c>
      <c r="L129" s="170">
        <f>Calc!AK249</f>
        <v>1.5445313108821552</v>
      </c>
      <c r="M129" s="171">
        <f>Calc!AP249</f>
        <v>433.36939999999998</v>
      </c>
      <c r="N129" s="171">
        <f>Calc!AQ249</f>
        <v>36.073500000000003</v>
      </c>
      <c r="O129" s="171">
        <f>Calc!AW249</f>
        <v>433.36779999999999</v>
      </c>
      <c r="P129" s="171">
        <f>Calc!AY249</f>
        <v>30.983271213621833</v>
      </c>
      <c r="Q129" s="170">
        <f>Calc!BB249</f>
        <v>42.287154084485337</v>
      </c>
      <c r="R129" s="170">
        <f>Calc!BC249</f>
        <v>6.4302082916012422</v>
      </c>
      <c r="S129" s="167">
        <f>Input!E249</f>
        <v>0</v>
      </c>
    </row>
    <row r="130" spans="1:19" x14ac:dyDescent="0.2">
      <c r="A130" s="167">
        <f>Input!A183</f>
        <v>10368</v>
      </c>
      <c r="B130" s="167" t="str">
        <f>Input!B183</f>
        <v>Hu1-13</v>
      </c>
      <c r="C130" s="168">
        <f>Calc!O183*1000</f>
        <v>13704.169178135533</v>
      </c>
      <c r="D130" s="168">
        <f>Calc!P183*1000</f>
        <v>12.477687048676653</v>
      </c>
      <c r="E130" s="168">
        <f>Calc!X183</f>
        <v>0.95126759892013313</v>
      </c>
      <c r="F130" s="168">
        <f>Calc!Y183</f>
        <v>7.4539447108378731E-2</v>
      </c>
      <c r="G130" s="168">
        <f>Calc!AN183</f>
        <v>0.99350505529324729</v>
      </c>
      <c r="H130" s="168">
        <f>Calc!AO183</f>
        <v>7.3153629435202998E-3</v>
      </c>
      <c r="I130" s="169">
        <f>Calc!AH183</f>
        <v>43734.269859710468</v>
      </c>
      <c r="J130" s="169">
        <f>Calc!AI183</f>
        <v>3441.79730517795</v>
      </c>
      <c r="K130" s="170">
        <f>Calc!AJ183</f>
        <v>4.8904622995029623</v>
      </c>
      <c r="L130" s="170">
        <f>Calc!AK183</f>
        <v>3.0257127715851513</v>
      </c>
      <c r="M130" s="171">
        <f>Calc!AP183</f>
        <v>472.44830000000002</v>
      </c>
      <c r="N130" s="171" t="e">
        <f>Calc!AQ183</f>
        <v>#VALUE!</v>
      </c>
      <c r="O130" s="171">
        <f>Calc!AW183</f>
        <v>472.44650000000001</v>
      </c>
      <c r="P130" s="171">
        <f>Calc!AY183</f>
        <v>68.264993383731905</v>
      </c>
      <c r="Q130" s="170">
        <f>Calc!BB183</f>
        <v>18.588858237458741</v>
      </c>
      <c r="R130" s="170">
        <f>Calc!BC183</f>
        <v>12.04710614818404</v>
      </c>
      <c r="S130" s="167">
        <f>Input!E183</f>
        <v>0</v>
      </c>
    </row>
    <row r="131" spans="1:19" s="167" customFormat="1" x14ac:dyDescent="0.2">
      <c r="A131" s="167">
        <f>Input!A261</f>
        <v>10815</v>
      </c>
      <c r="B131" s="167" t="str">
        <f>Input!B261</f>
        <v>Hu1-13</v>
      </c>
      <c r="C131" s="168">
        <f>Calc!O261*1000</f>
        <v>13694.756337930748</v>
      </c>
      <c r="D131" s="168">
        <f>Calc!P261*1000</f>
        <v>17.820848794922213</v>
      </c>
      <c r="E131" s="168">
        <f>Calc!X261</f>
        <v>2.2024249872803723</v>
      </c>
      <c r="F131" s="168">
        <f>Calc!Y261</f>
        <v>5.8570087027579786E-2</v>
      </c>
      <c r="G131" s="168">
        <f>Calc!AN261</f>
        <v>1.0001360109656356</v>
      </c>
      <c r="H131" s="168">
        <f>Calc!AO261</f>
        <v>1.1066125484175793E-2</v>
      </c>
      <c r="I131" s="169">
        <f>Calc!AH261</f>
        <v>19002.644381193026</v>
      </c>
      <c r="J131" s="169">
        <f>Calc!AI261</f>
        <v>546.78247875116165</v>
      </c>
      <c r="K131" s="170">
        <f>Calc!AJ261</f>
        <v>6.6049922031157227</v>
      </c>
      <c r="L131" s="170">
        <f>Calc!AK261</f>
        <v>3.1342026642805139</v>
      </c>
      <c r="M131" s="171">
        <f>Calc!AP261</f>
        <v>513.79650000000004</v>
      </c>
      <c r="N131" s="171" t="e">
        <f>Calc!AQ261</f>
        <v>#VALUE!</v>
      </c>
      <c r="O131" s="171">
        <f>Calc!AW261</f>
        <v>513.79229999999995</v>
      </c>
      <c r="P131" s="171">
        <f>Calc!AY261</f>
        <v>139.59581171371963</v>
      </c>
      <c r="Q131" s="170">
        <f>Calc!BB261</f>
        <v>28.217911475216333</v>
      </c>
      <c r="R131" s="170">
        <f>Calc!BC261</f>
        <v>17.413698503708599</v>
      </c>
      <c r="S131" s="167">
        <f>Input!E261</f>
        <v>0</v>
      </c>
    </row>
    <row r="132" spans="1:19" x14ac:dyDescent="0.2">
      <c r="A132" s="167">
        <f>Input!A189</f>
        <v>10368</v>
      </c>
      <c r="B132" s="167" t="str">
        <f>Input!B189</f>
        <v>Hu1-13</v>
      </c>
      <c r="C132" s="168">
        <f>Calc!O189*1000</f>
        <v>13695.077654584789</v>
      </c>
      <c r="D132" s="168">
        <f>Calc!P189*1000</f>
        <v>23.427855488880667</v>
      </c>
      <c r="E132" s="168">
        <f>Calc!X189</f>
        <v>0.91251589798293498</v>
      </c>
      <c r="F132" s="168">
        <f>Calc!Y189</f>
        <v>5.505448352876461E-2</v>
      </c>
      <c r="G132" s="168">
        <f>Calc!AN189</f>
        <v>0.99447248077981643</v>
      </c>
      <c r="H132" s="168">
        <f>Calc!AO189</f>
        <v>1.0078386502322843E-2</v>
      </c>
      <c r="I132" s="169">
        <f>Calc!AH189</f>
        <v>45605.64702881049</v>
      </c>
      <c r="J132" s="169">
        <f>Calc!AI189</f>
        <v>2788.9655756197708</v>
      </c>
      <c r="K132" s="170">
        <f>Calc!AJ189</f>
        <v>1.9546100764789021</v>
      </c>
      <c r="L132" s="170">
        <f>Calc!AK189</f>
        <v>2.9690445017440199</v>
      </c>
      <c r="M132" s="171">
        <f>Calc!AP189</f>
        <v>523.85400000000004</v>
      </c>
      <c r="N132" s="171" t="e">
        <f>Calc!AQ189</f>
        <v>#VALUE!</v>
      </c>
      <c r="O132" s="171">
        <f>Calc!AW189</f>
        <v>523.85220000000004</v>
      </c>
      <c r="P132" s="171">
        <f>Calc!AY189</f>
        <v>142.94456620753181</v>
      </c>
      <c r="Q132" s="170">
        <f>Calc!BB189</f>
        <v>8.5913355141161052</v>
      </c>
      <c r="R132" s="170">
        <f>Calc!BC189</f>
        <v>13.503895115085534</v>
      </c>
      <c r="S132" s="167">
        <f>Input!E189</f>
        <v>0</v>
      </c>
    </row>
    <row r="133" spans="1:19" s="167" customFormat="1" x14ac:dyDescent="0.2">
      <c r="A133" s="167">
        <f>Input!A293</f>
        <v>10815</v>
      </c>
      <c r="B133" s="167" t="str">
        <f>Input!B293</f>
        <v>Hu1-13</v>
      </c>
      <c r="C133" s="168">
        <f>Calc!O293*1000</f>
        <v>13692.507309595489</v>
      </c>
      <c r="D133" s="168">
        <f>Calc!P293*1000</f>
        <v>7.129607845058116</v>
      </c>
      <c r="E133" s="168">
        <f>Calc!X293</f>
        <v>0.76446773005700019</v>
      </c>
      <c r="F133" s="168">
        <f>Calc!Y293</f>
        <v>1.8384273640498078E-2</v>
      </c>
      <c r="G133" s="168">
        <f>Calc!AN293</f>
        <v>1.0014838604843479</v>
      </c>
      <c r="H133" s="168">
        <f>Calc!AO293</f>
        <v>5.2252453856641377E-3</v>
      </c>
      <c r="I133" s="169">
        <f>Calc!AH293</f>
        <v>54811.232888314364</v>
      </c>
      <c r="J133" s="169">
        <f>Calc!AI293</f>
        <v>1348.489756334958</v>
      </c>
      <c r="K133" s="170">
        <f>Calc!AJ293</f>
        <v>6.9119400655848207</v>
      </c>
      <c r="L133" s="170">
        <f>Calc!AK293</f>
        <v>1.4653465043631009</v>
      </c>
      <c r="M133" s="171">
        <f>Calc!AP293</f>
        <v>525.15989999999999</v>
      </c>
      <c r="N133" s="171" t="e">
        <f>Calc!AQ293</f>
        <v>#VALUE!</v>
      </c>
      <c r="O133" s="171">
        <f>Calc!AW293</f>
        <v>525.1585</v>
      </c>
      <c r="P133" s="171">
        <f>Calc!AY293</f>
        <v>72.913108281745906</v>
      </c>
      <c r="Q133" s="170">
        <f>Calc!BB293</f>
        <v>30.49326467647159</v>
      </c>
      <c r="R133" s="170">
        <f>Calc!BC293</f>
        <v>9.0154695910525948</v>
      </c>
      <c r="S133" s="167">
        <f>Input!E293</f>
        <v>0</v>
      </c>
    </row>
    <row r="134" spans="1:19" x14ac:dyDescent="0.2">
      <c r="A134" s="167">
        <f>Input!A187</f>
        <v>10368</v>
      </c>
      <c r="B134" s="167" t="str">
        <f>Input!B187</f>
        <v>Hu1-13</v>
      </c>
      <c r="C134" s="168">
        <f>Calc!O187*1000</f>
        <v>13722.492217861824</v>
      </c>
      <c r="D134" s="168">
        <f>Calc!P187*1000</f>
        <v>15.501434446199815</v>
      </c>
      <c r="E134" s="168">
        <f>Calc!X187</f>
        <v>0.95920697750610839</v>
      </c>
      <c r="F134" s="168">
        <f>Calc!Y187</f>
        <v>4.8581769511559722E-2</v>
      </c>
      <c r="G134" s="168">
        <f>Calc!AN187</f>
        <v>0.99576477264206298</v>
      </c>
      <c r="H134" s="168">
        <f>Calc!AO187</f>
        <v>8.8048589184331703E-3</v>
      </c>
      <c r="I134" s="169">
        <f>Calc!AH187</f>
        <v>43529.052532081281</v>
      </c>
      <c r="J134" s="169">
        <f>Calc!AI187</f>
        <v>2237.4588778017905</v>
      </c>
      <c r="K134" s="170">
        <f>Calc!AJ187</f>
        <v>2.6482331491537447</v>
      </c>
      <c r="L134" s="170">
        <f>Calc!AK187</f>
        <v>2.5265373954149526</v>
      </c>
      <c r="M134" s="171">
        <f>Calc!AP187</f>
        <v>528.19460000000004</v>
      </c>
      <c r="N134" s="171" t="e">
        <f>Calc!AQ187</f>
        <v>#VALUE!</v>
      </c>
      <c r="O134" s="171">
        <f>Calc!AW187</f>
        <v>528.19269999999995</v>
      </c>
      <c r="P134" s="171">
        <f>Calc!AY187</f>
        <v>129.0741316094053</v>
      </c>
      <c r="Q134" s="170">
        <f>Calc!BB187</f>
        <v>11.783776463316807</v>
      </c>
      <c r="R134" s="170">
        <f>Calc!BC187</f>
        <v>12.036106750280405</v>
      </c>
      <c r="S134" s="167">
        <f>Input!E187</f>
        <v>0</v>
      </c>
    </row>
    <row r="135" spans="1:19" s="167" customFormat="1" x14ac:dyDescent="0.2">
      <c r="A135" s="167">
        <f>Input!A259</f>
        <v>10815</v>
      </c>
      <c r="B135" s="167" t="str">
        <f>Input!B259</f>
        <v>Hu1-13</v>
      </c>
      <c r="C135" s="168">
        <f>Calc!O259*1000</f>
        <v>13694.643437969236</v>
      </c>
      <c r="D135" s="168">
        <f>Calc!P259*1000</f>
        <v>16.469092190506203</v>
      </c>
      <c r="E135" s="168">
        <f>Calc!X259</f>
        <v>2.3275610550854324</v>
      </c>
      <c r="F135" s="168">
        <f>Calc!Y259</f>
        <v>8.7072504543406481E-2</v>
      </c>
      <c r="G135" s="168">
        <f>Calc!AN259</f>
        <v>1.0028756875337166</v>
      </c>
      <c r="H135" s="168">
        <f>Calc!AO259</f>
        <v>1.0509199510782486E-2</v>
      </c>
      <c r="I135" s="169">
        <f>Calc!AH259</f>
        <v>18030.116897676602</v>
      </c>
      <c r="J135" s="169">
        <f>Calc!AI259</f>
        <v>700.12192993002839</v>
      </c>
      <c r="K135" s="170">
        <f>Calc!AJ259</f>
        <v>7.2166886302238442</v>
      </c>
      <c r="L135" s="170">
        <f>Calc!AK259</f>
        <v>3.1725068720074816</v>
      </c>
      <c r="M135" s="171">
        <f>Calc!AP259</f>
        <v>538.48270000000002</v>
      </c>
      <c r="N135" s="171" t="e">
        <f>Calc!AQ259</f>
        <v>#VALUE!</v>
      </c>
      <c r="O135" s="171">
        <f>Calc!AW259</f>
        <v>538.47829999999999</v>
      </c>
      <c r="P135" s="171">
        <f>Calc!AY259</f>
        <v>167.06964245375397</v>
      </c>
      <c r="Q135" s="170">
        <f>Calc!BB259</f>
        <v>33.059118503942486</v>
      </c>
      <c r="R135" s="170">
        <f>Calc!BC259</f>
        <v>21.328043725011998</v>
      </c>
      <c r="S135" s="167">
        <f>Input!E259</f>
        <v>0</v>
      </c>
    </row>
    <row r="136" spans="1:19" x14ac:dyDescent="0.2">
      <c r="A136" s="167">
        <f>Input!A35</f>
        <v>10368</v>
      </c>
      <c r="B136" s="167" t="str">
        <f>Input!B35</f>
        <v>Hu1-13</v>
      </c>
      <c r="C136" s="168">
        <f>Calc!O35*1000</f>
        <v>13715.310599854158</v>
      </c>
      <c r="D136" s="168">
        <f>Calc!P35*1000</f>
        <v>1.8093901634943681</v>
      </c>
      <c r="E136" s="168">
        <f>Calc!X35</f>
        <v>0.77313277288591709</v>
      </c>
      <c r="F136" s="168">
        <f>Calc!Y35</f>
        <v>3.4434839937992267E-3</v>
      </c>
      <c r="G136" s="168">
        <f>Calc!AN35</f>
        <v>0.9943595682818509</v>
      </c>
      <c r="H136" s="168">
        <f>Calc!AO35</f>
        <v>2.4710977463612794E-3</v>
      </c>
      <c r="I136" s="169">
        <f>Calc!AH35</f>
        <v>53900.99885306324</v>
      </c>
      <c r="J136" s="169">
        <f>Calc!AI35</f>
        <v>274.82077908336612</v>
      </c>
      <c r="K136" s="170">
        <f>Calc!AJ35</f>
        <v>0.8403713540736657</v>
      </c>
      <c r="L136" s="170">
        <f>Calc!AK35</f>
        <v>2.0942524327826519</v>
      </c>
      <c r="M136" s="171">
        <f>Calc!AP35</f>
        <v>544.70849999999996</v>
      </c>
      <c r="N136" s="171" t="e">
        <f>Calc!AQ35</f>
        <v>#VALUE!</v>
      </c>
      <c r="O136" s="171">
        <f>Calc!AW35</f>
        <v>544.70699999999999</v>
      </c>
      <c r="P136" s="171">
        <f>Calc!AY35</f>
        <v>61.188661866264077</v>
      </c>
      <c r="Q136" s="170">
        <f>Calc!BB35</f>
        <v>3.9180496724196101</v>
      </c>
      <c r="R136" s="170">
        <f>Calc!BC35</f>
        <v>9.8542930748998518</v>
      </c>
      <c r="S136" s="167">
        <f>Input!E35</f>
        <v>0</v>
      </c>
    </row>
    <row r="137" spans="1:19" s="167" customFormat="1" x14ac:dyDescent="0.2">
      <c r="A137" s="167">
        <f>Input!A179</f>
        <v>10368</v>
      </c>
      <c r="B137" s="167" t="str">
        <f>Input!B179</f>
        <v>Hu1-13</v>
      </c>
      <c r="C137" s="168">
        <f>Calc!O179*1000</f>
        <v>13720.95849696308</v>
      </c>
      <c r="D137" s="168">
        <f>Calc!P179*1000</f>
        <v>18.208549012789614</v>
      </c>
      <c r="E137" s="168">
        <f>Calc!X179</f>
        <v>0.4163959869882865</v>
      </c>
      <c r="F137" s="168">
        <f>Calc!Y179</f>
        <v>9.7056430166960778E-2</v>
      </c>
      <c r="G137" s="168">
        <f>Calc!AN179</f>
        <v>0.99341513877916721</v>
      </c>
      <c r="H137" s="168">
        <f>Calc!AO179</f>
        <v>5.509969887426862E-3</v>
      </c>
      <c r="I137" s="169">
        <f>Calc!AH179</f>
        <v>100025.44256141437</v>
      </c>
      <c r="J137" s="169">
        <f>Calc!AI179</f>
        <v>23320.83776056526</v>
      </c>
      <c r="K137" s="170">
        <f>Calc!AJ179</f>
        <v>7.3750138652961539E-2</v>
      </c>
      <c r="L137" s="170">
        <f>Calc!AK179</f>
        <v>3.2140157657108426</v>
      </c>
      <c r="M137" s="171">
        <f>Calc!AP179</f>
        <v>546.79669999999999</v>
      </c>
      <c r="N137" s="171" t="e">
        <f>Calc!AQ179</f>
        <v>#VALUE!</v>
      </c>
      <c r="O137" s="171">
        <f>Calc!AW179</f>
        <v>546.79589999999996</v>
      </c>
      <c r="P137" s="171">
        <f>Calc!AY179</f>
        <v>116.13936057703033</v>
      </c>
      <c r="Q137" s="170">
        <f>Calc!BB179</f>
        <v>0.34588008070629589</v>
      </c>
      <c r="R137" s="170">
        <f>Calc!BC179</f>
        <v>15.073809833234588</v>
      </c>
      <c r="S137" s="167">
        <f>Input!E179</f>
        <v>0</v>
      </c>
    </row>
    <row r="138" spans="1:19" x14ac:dyDescent="0.2">
      <c r="A138" s="167">
        <f>Input!A271</f>
        <v>10815</v>
      </c>
      <c r="B138" s="167" t="str">
        <f>Input!B271</f>
        <v>Hu1-13</v>
      </c>
      <c r="C138" s="168">
        <f>Calc!O271*1000</f>
        <v>13699.441177248818</v>
      </c>
      <c r="D138" s="168">
        <f>Calc!P271*1000</f>
        <v>1.6219786191556189</v>
      </c>
      <c r="E138" s="168">
        <f>Calc!X271</f>
        <v>0.89908946707673243</v>
      </c>
      <c r="F138" s="168">
        <f>Calc!Y271</f>
        <v>4.0888068331348133E-3</v>
      </c>
      <c r="G138" s="168">
        <f>Calc!AN271</f>
        <v>0.99643292222197777</v>
      </c>
      <c r="H138" s="168">
        <f>Calc!AO271</f>
        <v>3.5745710454671478E-3</v>
      </c>
      <c r="I138" s="169">
        <f>Calc!AH271</f>
        <v>46392.716435843337</v>
      </c>
      <c r="J138" s="169">
        <f>Calc!AI271</f>
        <v>268.66526928600967</v>
      </c>
      <c r="K138" s="170">
        <f>Calc!AJ271</f>
        <v>1.4903080741537345</v>
      </c>
      <c r="L138" s="170">
        <f>Calc!AK271</f>
        <v>1.8474009063109149</v>
      </c>
      <c r="M138" s="171">
        <f>Calc!AP271</f>
        <v>564.97749999999996</v>
      </c>
      <c r="N138" s="171" t="e">
        <f>Calc!AQ271</f>
        <v>#VALUE!</v>
      </c>
      <c r="O138" s="171">
        <f>Calc!AW271</f>
        <v>564.97569999999996</v>
      </c>
      <c r="P138" s="171">
        <f>Calc!AY271</f>
        <v>84.587535280812148</v>
      </c>
      <c r="Q138" s="170">
        <f>Calc!BB271</f>
        <v>7.3578934862867316</v>
      </c>
      <c r="R138" s="170">
        <f>Calc!BC271</f>
        <v>9.2889944466986183</v>
      </c>
      <c r="S138" s="167">
        <f>Input!E271</f>
        <v>0</v>
      </c>
    </row>
    <row r="139" spans="1:19" s="167" customFormat="1" x14ac:dyDescent="0.2">
      <c r="A139" s="167">
        <f>Input!A47</f>
        <v>10368</v>
      </c>
      <c r="B139" s="167" t="str">
        <f>Input!B47</f>
        <v>Hu1-13</v>
      </c>
      <c r="C139" s="168">
        <f>Calc!O47*1000</f>
        <v>13708.481189905706</v>
      </c>
      <c r="D139" s="168">
        <f>Calc!P47*1000</f>
        <v>1.3907368310683357</v>
      </c>
      <c r="E139" s="168">
        <f>Calc!X47</f>
        <v>0.80996210449952721</v>
      </c>
      <c r="F139" s="168">
        <f>Calc!Y47</f>
        <v>7.6145540872501706E-3</v>
      </c>
      <c r="G139" s="168">
        <f>Calc!AN47</f>
        <v>0.99461564659131041</v>
      </c>
      <c r="H139" s="168">
        <f>Calc!AO47</f>
        <v>8.243565270414541E-3</v>
      </c>
      <c r="I139" s="169">
        <f>Calc!AH47</f>
        <v>51437.721129169775</v>
      </c>
      <c r="J139" s="169">
        <f>Calc!AI47</f>
        <v>644.64612439985126</v>
      </c>
      <c r="K139" s="170">
        <f>Calc!AJ47</f>
        <v>-9.0935889414001103E-2</v>
      </c>
      <c r="L139" s="170">
        <f>Calc!AK47</f>
        <v>2.3090165381057046</v>
      </c>
      <c r="M139" s="171">
        <f>Calc!AP47</f>
        <v>573.10630000000003</v>
      </c>
      <c r="N139" s="171" t="e">
        <f>Calc!AQ47</f>
        <v>#VALUE!</v>
      </c>
      <c r="O139" s="171">
        <f>Calc!AW47</f>
        <v>573.10469999999998</v>
      </c>
      <c r="P139" s="171">
        <f>Calc!AY47</f>
        <v>184.17996255863071</v>
      </c>
      <c r="Q139" s="170">
        <f>Calc!BB47</f>
        <v>-0.45939966447854791</v>
      </c>
      <c r="R139" s="170">
        <f>Calc!BC47</f>
        <v>11.67004415206744</v>
      </c>
      <c r="S139" s="167">
        <f>Input!E47</f>
        <v>0</v>
      </c>
    </row>
    <row r="140" spans="1:19" x14ac:dyDescent="0.2">
      <c r="A140" s="167">
        <f>Input!A151</f>
        <v>10368</v>
      </c>
      <c r="B140" s="167" t="str">
        <f>Input!B151</f>
        <v>Hu1-13</v>
      </c>
      <c r="C140" s="168">
        <f>Calc!O151*1000</f>
        <v>13711.457189464149</v>
      </c>
      <c r="D140" s="168">
        <f>Calc!P151*1000</f>
        <v>2.3612015123242927</v>
      </c>
      <c r="E140" s="168">
        <f>Calc!X151</f>
        <v>0.90695429560062324</v>
      </c>
      <c r="F140" s="168">
        <f>Calc!Y151</f>
        <v>6.447097818841405E-3</v>
      </c>
      <c r="G140" s="168">
        <f>Calc!AN151</f>
        <v>0.99592898364265703</v>
      </c>
      <c r="H140" s="168">
        <f>Calc!AO151</f>
        <v>2.9490096432455959E-3</v>
      </c>
      <c r="I140" s="169">
        <f>Calc!AH151</f>
        <v>46007.472335927989</v>
      </c>
      <c r="J140" s="169">
        <f>Calc!AI151</f>
        <v>354.19546728406061</v>
      </c>
      <c r="K140" s="170">
        <f>Calc!AJ151</f>
        <v>0.69069535203847288</v>
      </c>
      <c r="L140" s="170">
        <f>Calc!AK151</f>
        <v>1.9518081757812908</v>
      </c>
      <c r="M140" s="171">
        <f>Calc!AP151</f>
        <v>577.60230000000001</v>
      </c>
      <c r="N140" s="171" t="e">
        <f>Calc!AQ151</f>
        <v>#VALUE!</v>
      </c>
      <c r="O140" s="171">
        <f>Calc!AW151</f>
        <v>577.60059999999999</v>
      </c>
      <c r="P140" s="171">
        <f>Calc!AY151</f>
        <v>86.986431290791813</v>
      </c>
      <c r="Q140" s="170">
        <f>Calc!BB151</f>
        <v>3.5339497102068931</v>
      </c>
      <c r="R140" s="170">
        <f>Calc!BC151</f>
        <v>10.024168592964349</v>
      </c>
      <c r="S140" s="167">
        <f>Input!E151</f>
        <v>0</v>
      </c>
    </row>
    <row r="141" spans="1:19" s="167" customFormat="1" x14ac:dyDescent="0.2">
      <c r="A141" s="167">
        <f>Input!A307</f>
        <v>10815</v>
      </c>
      <c r="B141" s="167" t="str">
        <f>Input!B307</f>
        <v>Hu1-13</v>
      </c>
      <c r="C141" s="168">
        <f>Calc!O307*1000</f>
        <v>13709.351311202947</v>
      </c>
      <c r="D141" s="168">
        <f>Calc!P307*1000</f>
        <v>11.83212853415637</v>
      </c>
      <c r="E141" s="168">
        <f>Calc!X307</f>
        <v>0.88534223333904816</v>
      </c>
      <c r="F141" s="168">
        <f>Calc!Y307</f>
        <v>2.9012668721333883E-2</v>
      </c>
      <c r="G141" s="168">
        <f>Calc!AN307</f>
        <v>0.99635425112386744</v>
      </c>
      <c r="H141" s="168">
        <f>Calc!AO307</f>
        <v>7.9377547353123076E-3</v>
      </c>
      <c r="I141" s="169">
        <f>Calc!AH307</f>
        <v>47143.442711800446</v>
      </c>
      <c r="J141" s="169">
        <f>Calc!AI307</f>
        <v>1589.3691286927869</v>
      </c>
      <c r="K141" s="170">
        <f>Calc!AJ307</f>
        <v>0.81899327255041676</v>
      </c>
      <c r="L141" s="170">
        <f>Calc!AK307</f>
        <v>2.2240082748615513</v>
      </c>
      <c r="M141" s="171">
        <f>Calc!AP307</f>
        <v>583.00400000000002</v>
      </c>
      <c r="N141" s="171" t="e">
        <f>Calc!AQ307</f>
        <v>#VALUE!</v>
      </c>
      <c r="O141" s="171">
        <f>Calc!AW307</f>
        <v>583.00229999999999</v>
      </c>
      <c r="P141" s="171">
        <f>Calc!AY307</f>
        <v>193.31261224186363</v>
      </c>
      <c r="Q141" s="170">
        <f>Calc!BB307</f>
        <v>4.2548520522977782</v>
      </c>
      <c r="R141" s="170">
        <f>Calc!BC307</f>
        <v>11.785756912685763</v>
      </c>
      <c r="S141" s="167">
        <f>Input!E307</f>
        <v>0</v>
      </c>
    </row>
    <row r="142" spans="1:19" x14ac:dyDescent="0.2">
      <c r="A142" s="167">
        <f>Input!A207</f>
        <v>10368</v>
      </c>
      <c r="B142" s="167" t="str">
        <f>Input!B207</f>
        <v>Hu1-13</v>
      </c>
      <c r="C142" s="168">
        <f>Calc!O207*1000</f>
        <v>13712.1822126282</v>
      </c>
      <c r="D142" s="168">
        <f>Calc!P207*1000</f>
        <v>3.6474029839912023</v>
      </c>
      <c r="E142" s="168">
        <f>Calc!X207</f>
        <v>0.92112715690426261</v>
      </c>
      <c r="F142" s="168">
        <f>Calc!Y207</f>
        <v>3.1065157705682411E-2</v>
      </c>
      <c r="G142" s="168">
        <f>Calc!AN207</f>
        <v>0.99925263096529937</v>
      </c>
      <c r="H142" s="168">
        <f>Calc!AO207</f>
        <v>5.8431507676485134E-3</v>
      </c>
      <c r="I142" s="169">
        <f>Calc!AH207</f>
        <v>45453.160021698306</v>
      </c>
      <c r="J142" s="169">
        <f>Calc!AI207</f>
        <v>1555.7395260739161</v>
      </c>
      <c r="K142" s="170">
        <f>Calc!AJ207</f>
        <v>2.7793329150724855</v>
      </c>
      <c r="L142" s="170">
        <f>Calc!AK207</f>
        <v>4.4509624406048784</v>
      </c>
      <c r="M142" s="171">
        <f>Calc!AP207</f>
        <v>586.04150000000004</v>
      </c>
      <c r="N142" s="171" t="e">
        <f>Calc!AQ207</f>
        <v>#VALUE!</v>
      </c>
      <c r="O142" s="171">
        <f>Calc!AW207</f>
        <v>586.03970000000004</v>
      </c>
      <c r="P142" s="171">
        <f>Calc!AY207</f>
        <v>197.74116991356905</v>
      </c>
      <c r="Q142" s="170">
        <f>Calc!BB207</f>
        <v>14.563740968421969</v>
      </c>
      <c r="R142" s="170">
        <f>Calc!BC207</f>
        <v>24.702543489028631</v>
      </c>
      <c r="S142" s="167">
        <f>Input!E207</f>
        <v>0</v>
      </c>
    </row>
    <row r="143" spans="1:19" s="167" customFormat="1" x14ac:dyDescent="0.2">
      <c r="A143" s="167">
        <f>Input!A175</f>
        <v>10368</v>
      </c>
      <c r="B143" s="167" t="str">
        <f>Input!B175</f>
        <v>Hu1-13</v>
      </c>
      <c r="C143" s="168">
        <f>Calc!O175*1000</f>
        <v>13703.676384008821</v>
      </c>
      <c r="D143" s="168">
        <f>Calc!P175*1000</f>
        <v>15.037827237511374</v>
      </c>
      <c r="E143" s="168">
        <f>Calc!X175</f>
        <v>0.90783318339880892</v>
      </c>
      <c r="F143" s="168">
        <f>Calc!Y175</f>
        <v>4.8353111914298592E-2</v>
      </c>
      <c r="G143" s="168">
        <f>Calc!AN175</f>
        <v>0.99530352223951724</v>
      </c>
      <c r="H143" s="168">
        <f>Calc!AO175</f>
        <v>9.1253128868499702E-3</v>
      </c>
      <c r="I143" s="169">
        <f>Calc!AH175</f>
        <v>45908.000128750587</v>
      </c>
      <c r="J143" s="169">
        <f>Calc!AI175</f>
        <v>2480.6073983181477</v>
      </c>
      <c r="K143" s="170">
        <f>Calc!AJ175</f>
        <v>-4.5066597036402811E-2</v>
      </c>
      <c r="L143" s="170">
        <f>Calc!AK175</f>
        <v>2.5549022053365964</v>
      </c>
      <c r="M143" s="171">
        <f>Calc!AP175</f>
        <v>586.89110000000005</v>
      </c>
      <c r="N143" s="171" t="e">
        <f>Calc!AQ175</f>
        <v>#VALUE!</v>
      </c>
      <c r="O143" s="171">
        <f>Calc!AW175</f>
        <v>586.88930000000005</v>
      </c>
      <c r="P143" s="171">
        <f>Calc!AY175</f>
        <v>231.31866507074355</v>
      </c>
      <c r="Q143" s="170">
        <f>Calc!BB175</f>
        <v>-0.23671728966321506</v>
      </c>
      <c r="R143" s="170">
        <f>Calc!BC175</f>
        <v>13.420798979838517</v>
      </c>
      <c r="S143" s="167">
        <f>Input!E175</f>
        <v>0</v>
      </c>
    </row>
    <row r="144" spans="1:19" x14ac:dyDescent="0.2">
      <c r="A144" s="167">
        <f>Input!A201</f>
        <v>10368</v>
      </c>
      <c r="B144" s="167" t="str">
        <f>Input!B201</f>
        <v>Hu1-13</v>
      </c>
      <c r="C144" s="168">
        <f>Calc!O201*1000</f>
        <v>13713.891660199208</v>
      </c>
      <c r="D144" s="168">
        <f>Calc!P201*1000</f>
        <v>3.4310422416863071</v>
      </c>
      <c r="E144" s="168">
        <f>Calc!X201</f>
        <v>0.92455683950009271</v>
      </c>
      <c r="F144" s="168">
        <f>Calc!Y201</f>
        <v>1.1494624738283655E-2</v>
      </c>
      <c r="G144" s="168">
        <f>Calc!AN201</f>
        <v>0.99909551569924249</v>
      </c>
      <c r="H144" s="168">
        <f>Calc!AO201</f>
        <v>3.6603799518131683E-3</v>
      </c>
      <c r="I144" s="169">
        <f>Calc!AH201</f>
        <v>45283.073963212541</v>
      </c>
      <c r="J144" s="169">
        <f>Calc!AI201</f>
        <v>586.81176281100818</v>
      </c>
      <c r="K144" s="170">
        <f>Calc!AJ201</f>
        <v>2.5332278136556141</v>
      </c>
      <c r="L144" s="170">
        <f>Calc!AK201</f>
        <v>3.6594922041431013</v>
      </c>
      <c r="M144" s="171">
        <f>Calc!AP201</f>
        <v>590.52239999999995</v>
      </c>
      <c r="N144" s="171" t="e">
        <f>Calc!AQ201</f>
        <v>#VALUE!</v>
      </c>
      <c r="O144" s="171">
        <f>Calc!AW201</f>
        <v>590.52059999999994</v>
      </c>
      <c r="P144" s="171">
        <f>Calc!AY201</f>
        <v>152.25304096402226</v>
      </c>
      <c r="Q144" s="170">
        <f>Calc!BB201</f>
        <v>13.443324686787861</v>
      </c>
      <c r="R144" s="170">
        <f>Calc!BC201</f>
        <v>20.263457897541912</v>
      </c>
      <c r="S144" s="167">
        <f>Input!E201</f>
        <v>0</v>
      </c>
    </row>
    <row r="145" spans="1:19" s="167" customFormat="1" x14ac:dyDescent="0.2">
      <c r="A145" s="167">
        <f>Input!A289</f>
        <v>10815</v>
      </c>
      <c r="B145" s="167" t="str">
        <f>Input!B289</f>
        <v>Hu1-13</v>
      </c>
      <c r="C145" s="168">
        <f>Calc!O289*1000</f>
        <v>13695.812232665741</v>
      </c>
      <c r="D145" s="168">
        <f>Calc!P289*1000</f>
        <v>6.2118073866278154</v>
      </c>
      <c r="E145" s="168">
        <f>Calc!X289</f>
        <v>0.86226696212678511</v>
      </c>
      <c r="F145" s="168">
        <f>Calc!Y289</f>
        <v>2.308949134041112E-2</v>
      </c>
      <c r="G145" s="168">
        <f>Calc!AN289</f>
        <v>1.0002127196948236</v>
      </c>
      <c r="H145" s="168">
        <f>Calc!AO289</f>
        <v>4.7075797768948539E-3</v>
      </c>
      <c r="I145" s="169">
        <f>Calc!AH289</f>
        <v>48544.520125488576</v>
      </c>
      <c r="J145" s="169">
        <f>Calc!AI289</f>
        <v>1319.6515358641007</v>
      </c>
      <c r="K145" s="170">
        <f>Calc!AJ289</f>
        <v>3.1507118264113565</v>
      </c>
      <c r="L145" s="170">
        <f>Calc!AK289</f>
        <v>1.5625223841909319</v>
      </c>
      <c r="M145" s="171">
        <f>Calc!AP289</f>
        <v>596.56359999999995</v>
      </c>
      <c r="N145" s="171" t="e">
        <f>Calc!AQ289</f>
        <v>#VALUE!</v>
      </c>
      <c r="O145" s="171">
        <f>Calc!AW289</f>
        <v>596.56190000000004</v>
      </c>
      <c r="P145" s="171">
        <f>Calc!AY289</f>
        <v>131.6713477801967</v>
      </c>
      <c r="Q145" s="170">
        <f>Calc!BB289</f>
        <v>17.008127225717597</v>
      </c>
      <c r="R145" s="170">
        <f>Calc!BC289</f>
        <v>10.545499557047993</v>
      </c>
      <c r="S145" s="167">
        <f>Input!E289</f>
        <v>0</v>
      </c>
    </row>
    <row r="146" spans="1:19" x14ac:dyDescent="0.2">
      <c r="A146" s="167">
        <f>Input!A305</f>
        <v>10815</v>
      </c>
      <c r="B146" s="167" t="str">
        <f>Input!B305</f>
        <v>Hu1-13</v>
      </c>
      <c r="C146" s="168">
        <f>Calc!O305*1000</f>
        <v>13681.149027050311</v>
      </c>
      <c r="D146" s="168">
        <f>Calc!P305*1000</f>
        <v>9.9363473109801053</v>
      </c>
      <c r="E146" s="168">
        <f>Calc!X305</f>
        <v>0.33741933548703962</v>
      </c>
      <c r="F146" s="168">
        <f>Calc!Y305</f>
        <v>6.7959209456138148E-2</v>
      </c>
      <c r="G146" s="168">
        <f>Calc!AN305</f>
        <v>1.0027765283528367</v>
      </c>
      <c r="H146" s="168">
        <f>Calc!AO305</f>
        <v>8.3926999064325974E-3</v>
      </c>
      <c r="I146" s="169">
        <f>Calc!AH305</f>
        <v>124239.17537490613</v>
      </c>
      <c r="J146" s="169">
        <f>Calc!AI305</f>
        <v>25044.290754824797</v>
      </c>
      <c r="K146" s="170">
        <f>Calc!AJ305</f>
        <v>4.8300859236134475</v>
      </c>
      <c r="L146" s="170">
        <f>Calc!AK305</f>
        <v>2.7364459109806836</v>
      </c>
      <c r="M146" s="171">
        <f>Calc!AP305</f>
        <v>601.44740000000002</v>
      </c>
      <c r="N146" s="171" t="e">
        <f>Calc!AQ305</f>
        <v>#VALUE!</v>
      </c>
      <c r="O146" s="171">
        <f>Calc!AW305</f>
        <v>601.44669999999996</v>
      </c>
      <c r="P146" s="171">
        <f>Calc!AY305</f>
        <v>242.48740650308039</v>
      </c>
      <c r="Q146" s="170">
        <f>Calc!BB305</f>
        <v>26.436167807696485</v>
      </c>
      <c r="R146" s="170">
        <f>Calc!BC305</f>
        <v>23.506846015206399</v>
      </c>
      <c r="S146" s="167">
        <f>Input!E305</f>
        <v>0</v>
      </c>
    </row>
    <row r="147" spans="1:19" s="167" customFormat="1" x14ac:dyDescent="0.2">
      <c r="A147" s="167">
        <f>Input!A185</f>
        <v>10368</v>
      </c>
      <c r="B147" s="167" t="str">
        <f>Input!B185</f>
        <v>Hu1-13</v>
      </c>
      <c r="C147" s="168">
        <f>Calc!O185*1000</f>
        <v>13717.244881622335</v>
      </c>
      <c r="D147" s="168">
        <f>Calc!P185*1000</f>
        <v>16.327483230053687</v>
      </c>
      <c r="E147" s="168">
        <f>Calc!X185</f>
        <v>0.8140749729120258</v>
      </c>
      <c r="F147" s="168">
        <f>Calc!Y185</f>
        <v>7.9716944381550664E-2</v>
      </c>
      <c r="G147" s="168">
        <f>Calc!AN185</f>
        <v>0.99624613687037045</v>
      </c>
      <c r="H147" s="168">
        <f>Calc!AO185</f>
        <v>1.0763920691945207E-2</v>
      </c>
      <c r="I147" s="169">
        <f>Calc!AH185</f>
        <v>51294.515369048473</v>
      </c>
      <c r="J147" s="169">
        <f>Calc!AI185</f>
        <v>5053.0438934367421</v>
      </c>
      <c r="K147" s="170">
        <f>Calc!AJ185</f>
        <v>5.2225279051576479E-2</v>
      </c>
      <c r="L147" s="170">
        <f>Calc!AK185</f>
        <v>2.7508920967136596</v>
      </c>
      <c r="M147" s="171">
        <f>Calc!AP185</f>
        <v>607.73749999999995</v>
      </c>
      <c r="N147" s="171" t="e">
        <f>Calc!AQ185</f>
        <v>#VALUE!</v>
      </c>
      <c r="O147" s="171">
        <f>Calc!AW185</f>
        <v>607.73590000000002</v>
      </c>
      <c r="P147" s="171">
        <f>Calc!AY185</f>
        <v>326.45338216818283</v>
      </c>
      <c r="Q147" s="170">
        <f>Calc!BB185</f>
        <v>0.29096722293196747</v>
      </c>
      <c r="R147" s="170">
        <f>Calc!BC185</f>
        <v>15.328634602875677</v>
      </c>
      <c r="S147" s="167">
        <f>Input!E185</f>
        <v>0</v>
      </c>
    </row>
    <row r="148" spans="1:19" x14ac:dyDescent="0.2">
      <c r="A148" s="167">
        <f>Input!A295</f>
        <v>10815</v>
      </c>
      <c r="B148" s="167" t="str">
        <f>Input!B295</f>
        <v>Hu1-13</v>
      </c>
      <c r="C148" s="168">
        <f>Calc!O295*1000</f>
        <v>13696.917377191947</v>
      </c>
      <c r="D148" s="168">
        <f>Calc!P295*1000</f>
        <v>7.5014422487363897</v>
      </c>
      <c r="E148" s="168">
        <f>Calc!X295</f>
        <v>0.90205317515593053</v>
      </c>
      <c r="F148" s="168">
        <f>Calc!Y295</f>
        <v>1.7702899600460027E-2</v>
      </c>
      <c r="G148" s="168">
        <f>Calc!AN295</f>
        <v>1.0048301636895749</v>
      </c>
      <c r="H148" s="168">
        <f>Calc!AO295</f>
        <v>6.0419769580669766E-3</v>
      </c>
      <c r="I148" s="169">
        <f>Calc!AH295</f>
        <v>46621.382977099602</v>
      </c>
      <c r="J148" s="169">
        <f>Calc!AI295</f>
        <v>956.59155281068172</v>
      </c>
      <c r="K148" s="170">
        <f>Calc!AJ295</f>
        <v>6.1157645132694505</v>
      </c>
      <c r="L148" s="170">
        <f>Calc!AK295</f>
        <v>1.3395568224651331</v>
      </c>
      <c r="M148" s="171">
        <f>Calc!AP295</f>
        <v>607.75599999999997</v>
      </c>
      <c r="N148" s="171" t="e">
        <f>Calc!AQ295</f>
        <v>#VALUE!</v>
      </c>
      <c r="O148" s="171">
        <f>Calc!AW295</f>
        <v>607.75429999999994</v>
      </c>
      <c r="P148" s="171">
        <f>Calc!AY295</f>
        <v>174.7308360684396</v>
      </c>
      <c r="Q148" s="170">
        <f>Calc!BB295</f>
        <v>34.075060804962597</v>
      </c>
      <c r="R148" s="170">
        <f>Calc!BC295</f>
        <v>18.408586836857001</v>
      </c>
      <c r="S148" s="167">
        <f>Input!E295</f>
        <v>0</v>
      </c>
    </row>
    <row r="149" spans="1:19" s="167" customFormat="1" x14ac:dyDescent="0.2">
      <c r="A149" s="167">
        <f>Input!A17</f>
        <v>10368</v>
      </c>
      <c r="B149" s="167" t="str">
        <f>Input!B17</f>
        <v>Hu1-13</v>
      </c>
      <c r="C149" s="168">
        <f>Calc!O17*1000</f>
        <v>13706.908267276016</v>
      </c>
      <c r="D149" s="168">
        <f>Calc!P17*1000</f>
        <v>2.4962978068672181</v>
      </c>
      <c r="E149" s="168">
        <f>Calc!X17</f>
        <v>0.77518522607411977</v>
      </c>
      <c r="F149" s="168">
        <f>Calc!Y17</f>
        <v>6.9629449161809987E-3</v>
      </c>
      <c r="G149" s="168">
        <f>Calc!AN17</f>
        <v>0.99620145785508896</v>
      </c>
      <c r="H149" s="168">
        <f>Calc!AO17</f>
        <v>3.0581107294807321E-3</v>
      </c>
      <c r="I149" s="169">
        <f>Calc!AH17</f>
        <v>53824.869362541642</v>
      </c>
      <c r="J149" s="169">
        <f>Calc!AI17</f>
        <v>510.83178726231205</v>
      </c>
      <c r="K149" s="170">
        <f>Calc!AJ17</f>
        <v>-4.2720266389739692E-2</v>
      </c>
      <c r="L149" s="170">
        <f>Calc!AK17</f>
        <v>2.4285732249738645</v>
      </c>
      <c r="M149" s="171">
        <f>Calc!AP17</f>
        <v>610.32759999999996</v>
      </c>
      <c r="N149" s="171" t="e">
        <f>Calc!AQ17</f>
        <v>#VALUE!</v>
      </c>
      <c r="O149" s="171">
        <f>Calc!AW17</f>
        <v>610.3261</v>
      </c>
      <c r="P149" s="171">
        <f>Calc!AY17</f>
        <v>134.46961369301448</v>
      </c>
      <c r="Q149" s="170">
        <f>Calc!BB17</f>
        <v>-0.23975991938526187</v>
      </c>
      <c r="R149" s="170">
        <f>Calc!BC17</f>
        <v>13.631170940045365</v>
      </c>
      <c r="S149" s="167">
        <f>Input!E17</f>
        <v>0</v>
      </c>
    </row>
    <row r="150" spans="1:19" x14ac:dyDescent="0.2">
      <c r="A150" s="167">
        <f>Input!A37</f>
        <v>10368</v>
      </c>
      <c r="B150" s="167" t="str">
        <f>Input!B37</f>
        <v>Hu1-13</v>
      </c>
      <c r="C150" s="168">
        <f>Calc!O37*1000</f>
        <v>13710.868664167696</v>
      </c>
      <c r="D150" s="168">
        <f>Calc!P37*1000</f>
        <v>1.748888370079279</v>
      </c>
      <c r="E150" s="168">
        <f>Calc!X37</f>
        <v>0.78407577046232868</v>
      </c>
      <c r="F150" s="168">
        <f>Calc!Y37</f>
        <v>4.8952325108256815E-3</v>
      </c>
      <c r="G150" s="168">
        <f>Calc!AN37</f>
        <v>0.99658386005495769</v>
      </c>
      <c r="H150" s="168">
        <f>Calc!AO37</f>
        <v>2.9149955737828022E-3</v>
      </c>
      <c r="I150" s="169">
        <f>Calc!AH37</f>
        <v>53250.363771926874</v>
      </c>
      <c r="J150" s="169">
        <f>Calc!AI37</f>
        <v>367.07339061651004</v>
      </c>
      <c r="K150" s="170">
        <f>Calc!AJ37</f>
        <v>0.1741069075673618</v>
      </c>
      <c r="L150" s="170">
        <f>Calc!AK37</f>
        <v>1.6172030808985625</v>
      </c>
      <c r="M150" s="171">
        <f>Calc!AP37</f>
        <v>612.54700000000003</v>
      </c>
      <c r="N150" s="171" t="e">
        <f>Calc!AQ37</f>
        <v>#VALUE!</v>
      </c>
      <c r="O150" s="171">
        <f>Calc!AW37</f>
        <v>612.54549999999995</v>
      </c>
      <c r="P150" s="171">
        <f>Calc!AY37</f>
        <v>110.4174084312403</v>
      </c>
      <c r="Q150" s="170">
        <f>Calc!BB37</f>
        <v>0.98329273020653407</v>
      </c>
      <c r="R150" s="170">
        <f>Calc!BC37</f>
        <v>9.1609686066576117</v>
      </c>
      <c r="S150" s="167">
        <f>Input!E37</f>
        <v>0</v>
      </c>
    </row>
    <row r="151" spans="1:19" s="167" customFormat="1" x14ac:dyDescent="0.2">
      <c r="A151" s="167">
        <f>Input!A153</f>
        <v>10368</v>
      </c>
      <c r="B151" s="167" t="str">
        <f>Input!B153</f>
        <v>Hu1-13</v>
      </c>
      <c r="C151" s="168">
        <f>Calc!O153*1000</f>
        <v>13708.115986710553</v>
      </c>
      <c r="D151" s="168">
        <f>Calc!P153*1000</f>
        <v>1.9345554839018981</v>
      </c>
      <c r="E151" s="168">
        <f>Calc!X153</f>
        <v>0.90297515323354316</v>
      </c>
      <c r="F151" s="168">
        <f>Calc!Y153</f>
        <v>3.2403523181912908E-3</v>
      </c>
      <c r="G151" s="168">
        <f>Calc!AN153</f>
        <v>0.99548569286592614</v>
      </c>
      <c r="H151" s="168">
        <f>Calc!AO153</f>
        <v>1.8746442185107015E-3</v>
      </c>
      <c r="I151" s="169">
        <f>Calc!AH153</f>
        <v>46178.389783123523</v>
      </c>
      <c r="J151" s="169">
        <f>Calc!AI153</f>
        <v>187.03022509147874</v>
      </c>
      <c r="K151" s="170">
        <f>Calc!AJ153</f>
        <v>-0.66287653760066512</v>
      </c>
      <c r="L151" s="170">
        <f>Calc!AK153</f>
        <v>1.1287855469931027</v>
      </c>
      <c r="M151" s="171">
        <f>Calc!AP153</f>
        <v>615.19460000000004</v>
      </c>
      <c r="N151" s="171" t="e">
        <f>Calc!AQ153</f>
        <v>#VALUE!</v>
      </c>
      <c r="O151" s="171">
        <f>Calc!AW153</f>
        <v>615.19290000000001</v>
      </c>
      <c r="P151" s="171">
        <f>Calc!AY153</f>
        <v>75.553532760156969</v>
      </c>
      <c r="Q151" s="170">
        <f>Calc!BB153</f>
        <v>-3.7718031239570227</v>
      </c>
      <c r="R151" s="170">
        <f>Calc!BC153</f>
        <v>6.4731528568268759</v>
      </c>
      <c r="S151" s="167">
        <f>Input!E153</f>
        <v>0</v>
      </c>
    </row>
    <row r="152" spans="1:19" x14ac:dyDescent="0.2">
      <c r="A152" s="167">
        <f>Input!A257</f>
        <v>10815</v>
      </c>
      <c r="B152" s="167" t="str">
        <f>Input!B257</f>
        <v>Hu1-13</v>
      </c>
      <c r="C152" s="168">
        <f>Calc!O257*1000</f>
        <v>13704.249660045403</v>
      </c>
      <c r="D152" s="168">
        <f>Calc!P257*1000</f>
        <v>18.750122109992141</v>
      </c>
      <c r="E152" s="168">
        <f>Calc!X257</f>
        <v>2.1812170005898057</v>
      </c>
      <c r="F152" s="168">
        <f>Calc!Y257</f>
        <v>6.780546120533959E-2</v>
      </c>
      <c r="G152" s="168">
        <f>Calc!AN257</f>
        <v>0.98775111449397734</v>
      </c>
      <c r="H152" s="168">
        <f>Calc!AO257</f>
        <v>8.7431927694370509E-3</v>
      </c>
      <c r="I152" s="169">
        <f>Calc!AH257</f>
        <v>18962.941644317558</v>
      </c>
      <c r="J152" s="169">
        <f>Calc!AI257</f>
        <v>612.36585149695361</v>
      </c>
      <c r="K152" s="170">
        <f>Calc!AJ257</f>
        <v>-6.1279848415335403</v>
      </c>
      <c r="L152" s="170">
        <f>Calc!AK257</f>
        <v>2.0402205292510946</v>
      </c>
      <c r="M152" s="171">
        <f>Calc!AP257</f>
        <v>615.4932</v>
      </c>
      <c r="N152" s="171" t="e">
        <f>Calc!AQ257</f>
        <v>#VALUE!</v>
      </c>
      <c r="O152" s="171">
        <f>Calc!AW257</f>
        <v>615.48879999999997</v>
      </c>
      <c r="P152" s="171">
        <f>Calc!AY257</f>
        <v>292.24292383809211</v>
      </c>
      <c r="Q152" s="170">
        <f>Calc!BB257</f>
        <v>-34.897735936875264</v>
      </c>
      <c r="R152" s="170">
        <f>Calc!BC257</f>
        <v>31.077914692141061</v>
      </c>
      <c r="S152" s="167">
        <f>Input!E257</f>
        <v>0</v>
      </c>
    </row>
    <row r="153" spans="1:19" s="167" customFormat="1" x14ac:dyDescent="0.2">
      <c r="A153" s="167">
        <f>Input!A63</f>
        <v>10368</v>
      </c>
      <c r="B153" s="167" t="str">
        <f>Input!B63</f>
        <v>Hu1-13</v>
      </c>
      <c r="C153" s="168">
        <f>Calc!O63*1000</f>
        <v>13710.60389212806</v>
      </c>
      <c r="D153" s="168">
        <f>Calc!P63*1000</f>
        <v>1.2177413283394005</v>
      </c>
      <c r="E153" s="168">
        <f>Calc!X63</f>
        <v>0.77167729177701294</v>
      </c>
      <c r="F153" s="168">
        <f>Calc!Y63</f>
        <v>2.9181737531446162E-3</v>
      </c>
      <c r="G153" s="168">
        <f>Calc!AN63</f>
        <v>0.9984043607954094</v>
      </c>
      <c r="H153" s="168">
        <f>Calc!AO63</f>
        <v>2.0803695244708911E-3</v>
      </c>
      <c r="I153" s="169">
        <f>Calc!AH63</f>
        <v>54203.723981558804</v>
      </c>
      <c r="J153" s="169">
        <f>Calc!AI63</f>
        <v>233.98424490528251</v>
      </c>
      <c r="K153" s="170">
        <f>Calc!AJ63</f>
        <v>1.3409931441656919</v>
      </c>
      <c r="L153" s="170">
        <f>Calc!AK63</f>
        <v>1.4821256501713544</v>
      </c>
      <c r="M153" s="171">
        <f>Calc!AP63</f>
        <v>617.62599999999998</v>
      </c>
      <c r="N153" s="171" t="e">
        <f>Calc!AQ63</f>
        <v>#VALUE!</v>
      </c>
      <c r="O153" s="171">
        <f>Calc!AW63</f>
        <v>617.62450000000001</v>
      </c>
      <c r="P153" s="171">
        <f>Calc!AY63</f>
        <v>91.634975333946286</v>
      </c>
      <c r="Q153" s="170">
        <f>Calc!BB63</f>
        <v>7.6829425334646766</v>
      </c>
      <c r="R153" s="170">
        <f>Calc!BC63</f>
        <v>8.7215467405465308</v>
      </c>
      <c r="S153" s="167">
        <f>Input!E63</f>
        <v>0</v>
      </c>
    </row>
    <row r="154" spans="1:19" x14ac:dyDescent="0.2">
      <c r="A154" s="167">
        <f>Input!A155</f>
        <v>10368</v>
      </c>
      <c r="B154" s="167" t="str">
        <f>Input!B155</f>
        <v>Hu1-13</v>
      </c>
      <c r="C154" s="168">
        <f>Calc!O155*1000</f>
        <v>13707.171215052502</v>
      </c>
      <c r="D154" s="168">
        <f>Calc!P155*1000</f>
        <v>1.7846406760720899</v>
      </c>
      <c r="E154" s="168">
        <f>Calc!X155</f>
        <v>0.90904315568593252</v>
      </c>
      <c r="F154" s="168">
        <f>Calc!Y155</f>
        <v>4.2841640451538607E-3</v>
      </c>
      <c r="G154" s="168">
        <f>Calc!AN155</f>
        <v>0.99717041645659954</v>
      </c>
      <c r="H154" s="168">
        <f>Calc!AO155</f>
        <v>2.0345385125262018E-3</v>
      </c>
      <c r="I154" s="169">
        <f>Calc!AH155</f>
        <v>45944.604153529552</v>
      </c>
      <c r="J154" s="169">
        <f>Calc!AI155</f>
        <v>235.87383642519677</v>
      </c>
      <c r="K154" s="170">
        <f>Calc!AJ155</f>
        <v>0.40468393504844435</v>
      </c>
      <c r="L154" s="170">
        <f>Calc!AK155</f>
        <v>1.7398085077815029</v>
      </c>
      <c r="M154" s="171">
        <f>Calc!AP155</f>
        <v>620.56590000000006</v>
      </c>
      <c r="N154" s="171" t="e">
        <f>Calc!AQ155</f>
        <v>#VALUE!</v>
      </c>
      <c r="O154" s="171">
        <f>Calc!AW155</f>
        <v>620.56420000000003</v>
      </c>
      <c r="P154" s="171">
        <f>Calc!AY155</f>
        <v>102.35616096061945</v>
      </c>
      <c r="Q154" s="170">
        <f>Calc!BB155</f>
        <v>2.3378966897342681</v>
      </c>
      <c r="R154" s="170">
        <f>Calc!BC155</f>
        <v>10.073764554324178</v>
      </c>
      <c r="S154" s="167">
        <f>Input!E155</f>
        <v>0</v>
      </c>
    </row>
    <row r="155" spans="1:19" s="167" customFormat="1" x14ac:dyDescent="0.2">
      <c r="A155" s="167">
        <f>Input!A121</f>
        <v>10368</v>
      </c>
      <c r="B155" s="167" t="str">
        <f>Input!B121</f>
        <v>Hu1-13</v>
      </c>
      <c r="C155" s="168">
        <f>Calc!O121*1000</f>
        <v>13712.004850068224</v>
      </c>
      <c r="D155" s="168">
        <f>Calc!P121*1000</f>
        <v>2.8113845948352907</v>
      </c>
      <c r="E155" s="168">
        <f>Calc!X121</f>
        <v>0.85049237584907122</v>
      </c>
      <c r="F155" s="168">
        <f>Calc!Y121</f>
        <v>6.2511049121462279E-3</v>
      </c>
      <c r="G155" s="168">
        <f>Calc!AN121</f>
        <v>0.99927787661641709</v>
      </c>
      <c r="H155" s="168">
        <f>Calc!AO121</f>
        <v>3.3870088863663492E-3</v>
      </c>
      <c r="I155" s="169">
        <f>Calc!AH121</f>
        <v>49228.726167038352</v>
      </c>
      <c r="J155" s="169">
        <f>Calc!AI121</f>
        <v>398.32286827979431</v>
      </c>
      <c r="K155" s="170">
        <f>Calc!AJ121</f>
        <v>1.8512800627954462</v>
      </c>
      <c r="L155" s="170">
        <f>Calc!AK121</f>
        <v>1.3878164964618001</v>
      </c>
      <c r="M155" s="171">
        <f>Calc!AP121</f>
        <v>622.3673</v>
      </c>
      <c r="N155" s="171" t="e">
        <f>Calc!AQ121</f>
        <v>#VALUE!</v>
      </c>
      <c r="O155" s="171">
        <f>Calc!AW121</f>
        <v>622.36559999999997</v>
      </c>
      <c r="P155" s="171">
        <f>Calc!AY121</f>
        <v>126.41811623636531</v>
      </c>
      <c r="Q155" s="170">
        <f>Calc!BB121</f>
        <v>10.749607270561402</v>
      </c>
      <c r="R155" s="170">
        <f>Calc!BC121</f>
        <v>8.9269568058569089</v>
      </c>
      <c r="S155" s="167">
        <f>Input!E121</f>
        <v>0</v>
      </c>
    </row>
    <row r="156" spans="1:19" x14ac:dyDescent="0.2">
      <c r="A156" s="167">
        <f>Input!A21</f>
        <v>10368</v>
      </c>
      <c r="B156" s="167" t="str">
        <f>Input!B21</f>
        <v>Hu1-13</v>
      </c>
      <c r="C156" s="168">
        <f>Calc!O21*1000</f>
        <v>13712.032962634092</v>
      </c>
      <c r="D156" s="168">
        <f>Calc!P21*1000</f>
        <v>2.5831312147864471</v>
      </c>
      <c r="E156" s="168">
        <f>Calc!X21</f>
        <v>0.76450468595273202</v>
      </c>
      <c r="F156" s="168">
        <f>Calc!Y21</f>
        <v>8.3186508462198879E-3</v>
      </c>
      <c r="G156" s="168">
        <f>Calc!AN21</f>
        <v>0.99577807680460617</v>
      </c>
      <c r="H156" s="168">
        <f>Calc!AO21</f>
        <v>3.1748268333682524E-3</v>
      </c>
      <c r="I156" s="169">
        <f>Calc!AH21</f>
        <v>54574.033066932498</v>
      </c>
      <c r="J156" s="169">
        <f>Calc!AI21</f>
        <v>618.70683802615486</v>
      </c>
      <c r="K156" s="170">
        <f>Calc!AJ21</f>
        <v>-0.70078270823537014</v>
      </c>
      <c r="L156" s="170">
        <f>Calc!AK21</f>
        <v>2.5783619552932744</v>
      </c>
      <c r="M156" s="171">
        <f>Calc!AP21</f>
        <v>626.36210000000005</v>
      </c>
      <c r="N156" s="171" t="e">
        <f>Calc!AQ21</f>
        <v>#VALUE!</v>
      </c>
      <c r="O156" s="171">
        <f>Calc!AW21</f>
        <v>626.36059999999998</v>
      </c>
      <c r="P156" s="171">
        <f>Calc!AY21</f>
        <v>164.56801434096039</v>
      </c>
      <c r="Q156" s="170">
        <f>Calc!BB21</f>
        <v>-4.1153568504331846</v>
      </c>
      <c r="R156" s="170">
        <f>Calc!BC21</f>
        <v>15.513827416494655</v>
      </c>
      <c r="S156" s="167">
        <f>Input!E21</f>
        <v>0</v>
      </c>
    </row>
    <row r="157" spans="1:19" s="167" customFormat="1" x14ac:dyDescent="0.2">
      <c r="A157" s="167">
        <f>Input!A275</f>
        <v>10815</v>
      </c>
      <c r="B157" s="167" t="str">
        <f>Input!B275</f>
        <v>Hu1-13</v>
      </c>
      <c r="C157" s="168">
        <f>Calc!O275*1000</f>
        <v>13702.635954424301</v>
      </c>
      <c r="D157" s="168">
        <f>Calc!P275*1000</f>
        <v>8.9026204408132035</v>
      </c>
      <c r="E157" s="168">
        <f>Calc!X275</f>
        <v>0.92676753410750523</v>
      </c>
      <c r="F157" s="168">
        <f>Calc!Y275</f>
        <v>2.5555902486838967E-2</v>
      </c>
      <c r="G157" s="168">
        <f>Calc!AN275</f>
        <v>0.99567879165936968</v>
      </c>
      <c r="H157" s="168">
        <f>Calc!AO275</f>
        <v>5.6397295144973748E-3</v>
      </c>
      <c r="I157" s="169">
        <f>Calc!AH275</f>
        <v>44983.615371723776</v>
      </c>
      <c r="J157" s="169">
        <f>Calc!AI275</f>
        <v>1265.9981933784832</v>
      </c>
      <c r="K157" s="170">
        <f>Calc!AJ275</f>
        <v>-0.79621845841004735</v>
      </c>
      <c r="L157" s="170">
        <f>Calc!AK275</f>
        <v>1.6307788387460109</v>
      </c>
      <c r="M157" s="171">
        <f>Calc!AP275</f>
        <v>627.59640000000002</v>
      </c>
      <c r="N157" s="171" t="e">
        <f>Calc!AQ275</f>
        <v>#VALUE!</v>
      </c>
      <c r="O157" s="171">
        <f>Calc!AW275</f>
        <v>627.59460000000001</v>
      </c>
      <c r="P157" s="171">
        <f>Calc!AY275</f>
        <v>209.57967413117385</v>
      </c>
      <c r="Q157" s="170">
        <f>Calc!BB275</f>
        <v>-4.6921407697904121</v>
      </c>
      <c r="R157" s="170">
        <f>Calc!BC275</f>
        <v>10.004057655791616</v>
      </c>
      <c r="S157" s="167">
        <f>Input!E275</f>
        <v>0</v>
      </c>
    </row>
    <row r="158" spans="1:19" x14ac:dyDescent="0.2">
      <c r="A158" s="167">
        <f>Input!A277</f>
        <v>10815</v>
      </c>
      <c r="B158" s="167" t="str">
        <f>Input!B277</f>
        <v>Hu1-13</v>
      </c>
      <c r="C158" s="168">
        <f>Calc!O277*1000</f>
        <v>13711.763052775761</v>
      </c>
      <c r="D158" s="168">
        <f>Calc!P277*1000</f>
        <v>7.8927866893316967</v>
      </c>
      <c r="E158" s="168">
        <f>Calc!X277</f>
        <v>0.84865653284898879</v>
      </c>
      <c r="F158" s="168">
        <f>Calc!Y277</f>
        <v>2.9796406653607756E-2</v>
      </c>
      <c r="G158" s="168">
        <f>Calc!AN277</f>
        <v>0.99640538998962314</v>
      </c>
      <c r="H158" s="168">
        <f>Calc!AO277</f>
        <v>4.8382545259100865E-3</v>
      </c>
      <c r="I158" s="169">
        <f>Calc!AH277</f>
        <v>49192.534797328088</v>
      </c>
      <c r="J158" s="169">
        <f>Calc!AI277</f>
        <v>1743.3635419488569</v>
      </c>
      <c r="K158" s="170">
        <f>Calc!AJ277</f>
        <v>-0.31886457349683539</v>
      </c>
      <c r="L158" s="170">
        <f>Calc!AK277</f>
        <v>1.9902254228438072</v>
      </c>
      <c r="M158" s="171">
        <f>Calc!AP277</f>
        <v>629.29560000000004</v>
      </c>
      <c r="N158" s="171" t="e">
        <f>Calc!AQ277</f>
        <v>#VALUE!</v>
      </c>
      <c r="O158" s="171">
        <f>Calc!AW277</f>
        <v>629.29390000000001</v>
      </c>
      <c r="P158" s="171">
        <f>Calc!AY277</f>
        <v>195.08535552311832</v>
      </c>
      <c r="Q158" s="170">
        <f>Calc!BB277</f>
        <v>-1.8881255203313503</v>
      </c>
      <c r="R158" s="170">
        <f>Calc!BC277</f>
        <v>11.830818974692182</v>
      </c>
      <c r="S158" s="167">
        <f>Input!E277</f>
        <v>0</v>
      </c>
    </row>
    <row r="159" spans="1:19" s="167" customFormat="1" x14ac:dyDescent="0.2">
      <c r="A159" s="167">
        <f>Input!A133</f>
        <v>10368</v>
      </c>
      <c r="B159" s="167" t="str">
        <f>Input!B133</f>
        <v>Hu1-13</v>
      </c>
      <c r="C159" s="168">
        <f>Calc!O133*1000</f>
        <v>13710.292120776579</v>
      </c>
      <c r="D159" s="168">
        <f>Calc!P133*1000</f>
        <v>1.1779199958336235</v>
      </c>
      <c r="E159" s="168">
        <f>Calc!X133</f>
        <v>0.84642526283050901</v>
      </c>
      <c r="F159" s="168">
        <f>Calc!Y133</f>
        <v>2.0408766645157853E-3</v>
      </c>
      <c r="G159" s="168">
        <f>Calc!AN133</f>
        <v>0.9971500796955981</v>
      </c>
      <c r="H159" s="168">
        <f>Calc!AO133</f>
        <v>2.0352154513603661E-3</v>
      </c>
      <c r="I159" s="169">
        <f>Calc!AH133</f>
        <v>49353.778970190753</v>
      </c>
      <c r="J159" s="169">
        <f>Calc!AI133</f>
        <v>155.85310983361904</v>
      </c>
      <c r="K159" s="170">
        <f>Calc!AJ133</f>
        <v>0.1000490212395011</v>
      </c>
      <c r="L159" s="170">
        <f>Calc!AK133</f>
        <v>1.0182669827566191</v>
      </c>
      <c r="M159" s="171">
        <f>Calc!AP133</f>
        <v>634.63679999999999</v>
      </c>
      <c r="N159" s="171" t="e">
        <f>Calc!AQ133</f>
        <v>#VALUE!</v>
      </c>
      <c r="O159" s="171">
        <f>Calc!AW133</f>
        <v>634.63520000000005</v>
      </c>
      <c r="P159" s="171">
        <f>Calc!AY133</f>
        <v>91.06952276660293</v>
      </c>
      <c r="Q159" s="170">
        <f>Calc!BB133</f>
        <v>0.60144178279854299</v>
      </c>
      <c r="R159" s="170">
        <f>Calc!BC133</f>
        <v>6.1232395337609535</v>
      </c>
      <c r="S159" s="167">
        <f>Input!E133</f>
        <v>0</v>
      </c>
    </row>
    <row r="160" spans="1:19" x14ac:dyDescent="0.2">
      <c r="A160" s="167">
        <f>Input!A135</f>
        <v>10368</v>
      </c>
      <c r="B160" s="167" t="str">
        <f>Input!B135</f>
        <v>Hu1-13</v>
      </c>
      <c r="C160" s="168">
        <f>Calc!O135*1000</f>
        <v>13710.044025873049</v>
      </c>
      <c r="D160" s="168">
        <f>Calc!P135*1000</f>
        <v>1.1706381599355913</v>
      </c>
      <c r="E160" s="168">
        <f>Calc!X135</f>
        <v>0.84774006045869899</v>
      </c>
      <c r="F160" s="168">
        <f>Calc!Y135</f>
        <v>2.2964749095569044E-3</v>
      </c>
      <c r="G160" s="168">
        <f>Calc!AN135</f>
        <v>0.99683507233818447</v>
      </c>
      <c r="H160" s="168">
        <f>Calc!AO135</f>
        <v>2.0579640826888703E-3</v>
      </c>
      <c r="I160" s="169">
        <f>Calc!AH135</f>
        <v>49260.775535473585</v>
      </c>
      <c r="J160" s="169">
        <f>Calc!AI135</f>
        <v>167.72700492019666</v>
      </c>
      <c r="K160" s="170">
        <f>Calc!AJ135</f>
        <v>-0.25340896324044238</v>
      </c>
      <c r="L160" s="170">
        <f>Calc!AK135</f>
        <v>0.80155282673480932</v>
      </c>
      <c r="M160" s="171">
        <f>Calc!AP135</f>
        <v>641.6934</v>
      </c>
      <c r="N160" s="171" t="e">
        <f>Calc!AQ135</f>
        <v>#VALUE!</v>
      </c>
      <c r="O160" s="171">
        <f>Calc!AW135</f>
        <v>641.69169999999997</v>
      </c>
      <c r="P160" s="171">
        <f>Calc!AY135</f>
        <v>91.725930723924122</v>
      </c>
      <c r="Q160" s="170">
        <f>Calc!BB135</f>
        <v>-1.5540471800749946</v>
      </c>
      <c r="R160" s="170">
        <f>Calc!BC135</f>
        <v>4.9320578548579039</v>
      </c>
      <c r="S160" s="167">
        <f>Input!E135</f>
        <v>0</v>
      </c>
    </row>
    <row r="161" spans="1:19" s="167" customFormat="1" x14ac:dyDescent="0.2">
      <c r="A161" s="167">
        <f>Input!A123</f>
        <v>10368</v>
      </c>
      <c r="B161" s="167" t="str">
        <f>Input!B123</f>
        <v>Hu1-13</v>
      </c>
      <c r="C161" s="168">
        <f>Calc!O123*1000</f>
        <v>13711.758747578097</v>
      </c>
      <c r="D161" s="168">
        <f>Calc!P123*1000</f>
        <v>2.000879627342143</v>
      </c>
      <c r="E161" s="168">
        <f>Calc!X123</f>
        <v>0.85513345000533103</v>
      </c>
      <c r="F161" s="168">
        <f>Calc!Y123</f>
        <v>4.605689551671472E-3</v>
      </c>
      <c r="G161" s="168">
        <f>Calc!AN123</f>
        <v>0.99758660476605499</v>
      </c>
      <c r="H161" s="168">
        <f>Calc!AO123</f>
        <v>2.2261805518660597E-3</v>
      </c>
      <c r="I161" s="169">
        <f>Calc!AH123</f>
        <v>48877.802220579521</v>
      </c>
      <c r="J161" s="169">
        <f>Calc!AI123</f>
        <v>284.86511468932639</v>
      </c>
      <c r="K161" s="170">
        <f>Calc!AJ123</f>
        <v>0.2704271211149134</v>
      </c>
      <c r="L161" s="170">
        <f>Calc!AK123</f>
        <v>1.492286057428228</v>
      </c>
      <c r="M161" s="171">
        <f>Calc!AP123</f>
        <v>641.96079999999995</v>
      </c>
      <c r="N161" s="171" t="e">
        <f>Calc!AQ123</f>
        <v>#VALUE!</v>
      </c>
      <c r="O161" s="171">
        <f>Calc!AW123</f>
        <v>641.95920000000001</v>
      </c>
      <c r="P161" s="171">
        <f>Calc!AY123</f>
        <v>119.81648179102599</v>
      </c>
      <c r="Q161" s="170">
        <f>Calc!BB123</f>
        <v>1.6596664477669669</v>
      </c>
      <c r="R161" s="170">
        <f>Calc!BC123</f>
        <v>9.1756927858687334</v>
      </c>
      <c r="S161" s="167">
        <f>Input!E123</f>
        <v>0</v>
      </c>
    </row>
    <row r="162" spans="1:19" x14ac:dyDescent="0.2">
      <c r="A162" s="167">
        <f>Input!A211</f>
        <v>10368</v>
      </c>
      <c r="B162" s="167" t="str">
        <f>Input!B211</f>
        <v>Hu1-13</v>
      </c>
      <c r="C162" s="168">
        <f>Calc!O211*1000</f>
        <v>13708.959371428824</v>
      </c>
      <c r="D162" s="168">
        <f>Calc!P211*1000</f>
        <v>3.2824760448284414</v>
      </c>
      <c r="E162" s="168">
        <f>Calc!X211</f>
        <v>0.94499430086189551</v>
      </c>
      <c r="F162" s="168">
        <f>Calc!Y211</f>
        <v>1.3385437094808703E-2</v>
      </c>
      <c r="G162" s="168">
        <f>Calc!AN211</f>
        <v>0.99852390450056305</v>
      </c>
      <c r="H162" s="168">
        <f>Calc!AO211</f>
        <v>5.7439443935713378E-3</v>
      </c>
      <c r="I162" s="169">
        <f>Calc!AH211</f>
        <v>44262.461145490641</v>
      </c>
      <c r="J162" s="169">
        <f>Calc!AI211</f>
        <v>676.60525485055348</v>
      </c>
      <c r="K162" s="170">
        <f>Calc!AJ211</f>
        <v>0.88851859334182492</v>
      </c>
      <c r="L162" s="170">
        <f>Calc!AK211</f>
        <v>4.2591334658899713</v>
      </c>
      <c r="M162" s="171">
        <f>Calc!AP211</f>
        <v>644.26689999999996</v>
      </c>
      <c r="N162" s="171" t="e">
        <f>Calc!AQ211</f>
        <v>#VALUE!</v>
      </c>
      <c r="O162" s="171">
        <f>Calc!AW211</f>
        <v>644.26509999999996</v>
      </c>
      <c r="P162" s="171">
        <f>Calc!AY211</f>
        <v>330.9003189262092</v>
      </c>
      <c r="Q162" s="170">
        <f>Calc!BB211</f>
        <v>5.4886742793453278</v>
      </c>
      <c r="R162" s="170">
        <f>Calc!BC211</f>
        <v>26.806146162444598</v>
      </c>
      <c r="S162" s="167">
        <f>Input!E211</f>
        <v>0</v>
      </c>
    </row>
    <row r="163" spans="1:19" s="167" customFormat="1" x14ac:dyDescent="0.2">
      <c r="A163" s="167">
        <f>Input!A217</f>
        <v>10368</v>
      </c>
      <c r="B163" s="167" t="str">
        <f>Input!B217</f>
        <v>Hu1-13</v>
      </c>
      <c r="C163" s="168">
        <f>Calc!O217*1000</f>
        <v>13713.129366485062</v>
      </c>
      <c r="D163" s="168">
        <f>Calc!P217*1000</f>
        <v>5.4846786651408665</v>
      </c>
      <c r="E163" s="168">
        <f>Calc!X217</f>
        <v>0.88413055393163675</v>
      </c>
      <c r="F163" s="168">
        <f>Calc!Y217</f>
        <v>1.415204634626213E-2</v>
      </c>
      <c r="G163" s="168">
        <f>Calc!AN217</f>
        <v>1.0024180273325536</v>
      </c>
      <c r="H163" s="168">
        <f>Calc!AO217</f>
        <v>4.4593060526057554E-3</v>
      </c>
      <c r="I163" s="169">
        <f>Calc!AH217</f>
        <v>47508.447043095781</v>
      </c>
      <c r="J163" s="169">
        <f>Calc!AI217</f>
        <v>789.04836413894918</v>
      </c>
      <c r="K163" s="170">
        <f>Calc!AJ217</f>
        <v>3.5415667409584017</v>
      </c>
      <c r="L163" s="170">
        <f>Calc!AK217</f>
        <v>1.4739360160256438</v>
      </c>
      <c r="M163" s="171">
        <f>Calc!AP217</f>
        <v>649.11689999999999</v>
      </c>
      <c r="N163" s="171" t="e">
        <f>Calc!AQ217</f>
        <v>#VALUE!</v>
      </c>
      <c r="O163" s="171">
        <f>Calc!AW217</f>
        <v>649.11519999999996</v>
      </c>
      <c r="P163" s="171">
        <f>Calc!AY217</f>
        <v>200.89092965851785</v>
      </c>
      <c r="Q163" s="170">
        <f>Calc!BB217</f>
        <v>22.179390485661393</v>
      </c>
      <c r="R163" s="170">
        <f>Calc!BC217</f>
        <v>15.613712461661155</v>
      </c>
      <c r="S163" s="167">
        <f>Input!E217</f>
        <v>0</v>
      </c>
    </row>
    <row r="164" spans="1:19" x14ac:dyDescent="0.2">
      <c r="A164" s="167">
        <f>Input!A237</f>
        <v>10368</v>
      </c>
      <c r="B164" s="167" t="str">
        <f>Input!B237</f>
        <v>Hu1-13</v>
      </c>
      <c r="C164" s="168">
        <f>Calc!O237*1000</f>
        <v>13713.129366485062</v>
      </c>
      <c r="D164" s="168">
        <f>Calc!P237*1000</f>
        <v>5.4846786651408665</v>
      </c>
      <c r="E164" s="168">
        <f>Calc!X237</f>
        <v>0.88413055393163675</v>
      </c>
      <c r="F164" s="168">
        <f>Calc!Y237</f>
        <v>1.415204634626213E-2</v>
      </c>
      <c r="G164" s="168">
        <f>Calc!AN237</f>
        <v>1.0024180273325536</v>
      </c>
      <c r="H164" s="168">
        <f>Calc!AO237</f>
        <v>4.4593060526057554E-3</v>
      </c>
      <c r="I164" s="169">
        <f>Calc!AH237</f>
        <v>47508.447043095781</v>
      </c>
      <c r="J164" s="169">
        <f>Calc!AI237</f>
        <v>789.04836413894918</v>
      </c>
      <c r="K164" s="170">
        <f>Calc!AJ237</f>
        <v>3.5415667409584017</v>
      </c>
      <c r="L164" s="170">
        <f>Calc!AK237</f>
        <v>1.4739360160256438</v>
      </c>
      <c r="M164" s="171">
        <f>Calc!AP237</f>
        <v>649.11689999999999</v>
      </c>
      <c r="N164" s="171" t="e">
        <f>Calc!AQ237</f>
        <v>#VALUE!</v>
      </c>
      <c r="O164" s="171">
        <f>Calc!AW237</f>
        <v>649.11519999999996</v>
      </c>
      <c r="P164" s="171">
        <f>Calc!AY237</f>
        <v>200.89092965851785</v>
      </c>
      <c r="Q164" s="170">
        <f>Calc!BB237</f>
        <v>22.179390485661393</v>
      </c>
      <c r="R164" s="170">
        <f>Calc!BC237</f>
        <v>15.613712461661155</v>
      </c>
      <c r="S164" s="167">
        <f>Input!E237</f>
        <v>0</v>
      </c>
    </row>
    <row r="165" spans="1:19" s="167" customFormat="1" x14ac:dyDescent="0.2">
      <c r="A165" s="167">
        <f>Input!A33</f>
        <v>10368</v>
      </c>
      <c r="B165" s="167" t="str">
        <f>Input!B33</f>
        <v>Hu1-13</v>
      </c>
      <c r="C165" s="168">
        <f>Calc!O33*1000</f>
        <v>13708.251969843643</v>
      </c>
      <c r="D165" s="168">
        <f>Calc!P33*1000</f>
        <v>1.6637376846031802</v>
      </c>
      <c r="E165" s="168">
        <f>Calc!X33</f>
        <v>0.77686932956476096</v>
      </c>
      <c r="F165" s="168">
        <f>Calc!Y33</f>
        <v>3.8210974675074744E-3</v>
      </c>
      <c r="G165" s="168">
        <f>Calc!AN33</f>
        <v>0.99840241540803065</v>
      </c>
      <c r="H165" s="168">
        <f>Calc!AO33</f>
        <v>3.1155081518517728E-3</v>
      </c>
      <c r="I165" s="169">
        <f>Calc!AH33</f>
        <v>53832.124262661848</v>
      </c>
      <c r="J165" s="169">
        <f>Calc!AI33</f>
        <v>313.50094545282786</v>
      </c>
      <c r="K165" s="170">
        <f>Calc!AJ33</f>
        <v>0.70217564701335888</v>
      </c>
      <c r="L165" s="170">
        <f>Calc!AK33</f>
        <v>1.6960699934285244</v>
      </c>
      <c r="M165" s="171">
        <f>Calc!AP33</f>
        <v>650.11450000000002</v>
      </c>
      <c r="N165" s="171" t="e">
        <f>Calc!AQ33</f>
        <v>#VALUE!</v>
      </c>
      <c r="O165" s="171">
        <f>Calc!AW33</f>
        <v>650.11300000000006</v>
      </c>
      <c r="P165" s="171">
        <f>Calc!AY33</f>
        <v>164.99906209578384</v>
      </c>
      <c r="Q165" s="170">
        <f>Calc!BB33</f>
        <v>4.4098588187934213</v>
      </c>
      <c r="R165" s="170">
        <f>Calc!BC33</f>
        <v>11.27156100689186</v>
      </c>
      <c r="S165" s="167">
        <f>Input!E33</f>
        <v>0</v>
      </c>
    </row>
    <row r="166" spans="1:19" x14ac:dyDescent="0.2">
      <c r="A166" s="167">
        <f>Input!A31</f>
        <v>10368</v>
      </c>
      <c r="B166" s="167" t="str">
        <f>Input!B31</f>
        <v>Hu1-13</v>
      </c>
      <c r="C166" s="168">
        <f>Calc!O31*1000</f>
        <v>13709.228674989914</v>
      </c>
      <c r="D166" s="168">
        <f>Calc!P31*1000</f>
        <v>1.6530458319003638</v>
      </c>
      <c r="E166" s="168">
        <f>Calc!X31</f>
        <v>0.77297701298987864</v>
      </c>
      <c r="F166" s="168">
        <f>Calc!Y31</f>
        <v>3.3808909903005157E-3</v>
      </c>
      <c r="G166" s="168">
        <f>Calc!AN31</f>
        <v>0.99695843829781194</v>
      </c>
      <c r="H166" s="168">
        <f>Calc!AO31</f>
        <v>2.7335315695015796E-3</v>
      </c>
      <c r="I166" s="169">
        <f>Calc!AH31</f>
        <v>54028.79574752081</v>
      </c>
      <c r="J166" s="169">
        <f>Calc!AI31</f>
        <v>278.83226586321138</v>
      </c>
      <c r="K166" s="170">
        <f>Calc!AJ31</f>
        <v>-0.35698913047921277</v>
      </c>
      <c r="L166" s="170">
        <f>Calc!AK31</f>
        <v>1.2430190154017009</v>
      </c>
      <c r="M166" s="171">
        <f>Calc!AP31</f>
        <v>652.7998</v>
      </c>
      <c r="N166" s="171" t="e">
        <f>Calc!AQ31</f>
        <v>#VALUE!</v>
      </c>
      <c r="O166" s="171">
        <f>Calc!AW31</f>
        <v>652.79830000000004</v>
      </c>
      <c r="P166" s="171">
        <f>Calc!AY31</f>
        <v>140.65689616942461</v>
      </c>
      <c r="Q166" s="170">
        <f>Calc!BB31</f>
        <v>-2.2590715059390649</v>
      </c>
      <c r="R166" s="170">
        <f>Calc!BC31</f>
        <v>8.0753892951020987</v>
      </c>
      <c r="S166" s="167">
        <f>Input!E31</f>
        <v>0</v>
      </c>
    </row>
    <row r="167" spans="1:19" s="167" customFormat="1" x14ac:dyDescent="0.2">
      <c r="A167" s="167">
        <f>Input!A161</f>
        <v>10368</v>
      </c>
      <c r="B167" s="167" t="str">
        <f>Input!B161</f>
        <v>Hu1-13</v>
      </c>
      <c r="C167" s="168">
        <f>Calc!O161*1000</f>
        <v>13711.742299119402</v>
      </c>
      <c r="D167" s="168">
        <f>Calc!P161*1000</f>
        <v>1.6411860828749041</v>
      </c>
      <c r="E167" s="168">
        <f>Calc!X161</f>
        <v>0.90331202939936017</v>
      </c>
      <c r="F167" s="168">
        <f>Calc!Y161</f>
        <v>5.2781935439393792E-3</v>
      </c>
      <c r="G167" s="168">
        <f>Calc!AN161</f>
        <v>0.99596366353920029</v>
      </c>
      <c r="H167" s="168">
        <f>Calc!AO161</f>
        <v>2.9497922231437879E-3</v>
      </c>
      <c r="I167" s="169">
        <f>Calc!AH161</f>
        <v>46195.549238629399</v>
      </c>
      <c r="J167" s="169">
        <f>Calc!AI161</f>
        <v>302.57236938753442</v>
      </c>
      <c r="K167" s="170">
        <f>Calc!AJ161</f>
        <v>-1.0609795895192287</v>
      </c>
      <c r="L167" s="170">
        <f>Calc!AK161</f>
        <v>1.2008684938186847</v>
      </c>
      <c r="M167" s="171">
        <f>Calc!AP161</f>
        <v>653.11189999999999</v>
      </c>
      <c r="N167" s="171" t="e">
        <f>Calc!AQ161</f>
        <v>#VALUE!</v>
      </c>
      <c r="O167" s="171">
        <f>Calc!AW161</f>
        <v>653.11009999999999</v>
      </c>
      <c r="P167" s="171">
        <f>Calc!AY161</f>
        <v>148.35651569864439</v>
      </c>
      <c r="Q167" s="170">
        <f>Calc!BB161</f>
        <v>-6.719929732817401</v>
      </c>
      <c r="R167" s="170">
        <f>Calc!BC161</f>
        <v>8.1110811581545388</v>
      </c>
      <c r="S167" s="167">
        <f>Input!E161</f>
        <v>0</v>
      </c>
    </row>
    <row r="168" spans="1:19" x14ac:dyDescent="0.2">
      <c r="A168" s="167">
        <f>Input!A265</f>
        <v>10815</v>
      </c>
      <c r="B168" s="167" t="str">
        <f>Input!B265</f>
        <v>Hu1-13</v>
      </c>
      <c r="C168" s="168">
        <f>Calc!O265*1000</f>
        <v>13700.953868794768</v>
      </c>
      <c r="D168" s="168">
        <f>Calc!P265*1000</f>
        <v>1.6540115619355884</v>
      </c>
      <c r="E168" s="168">
        <f>Calc!X265</f>
        <v>0.91654303588573871</v>
      </c>
      <c r="F168" s="168">
        <f>Calc!Y265</f>
        <v>3.7416788259420448E-3</v>
      </c>
      <c r="G168" s="168">
        <f>Calc!AN265</f>
        <v>0.99816199558029617</v>
      </c>
      <c r="H168" s="168">
        <f>Calc!AO265</f>
        <v>2.7839690046591796E-3</v>
      </c>
      <c r="I168" s="169">
        <f>Calc!AH265</f>
        <v>45593.272454661899</v>
      </c>
      <c r="J168" s="169">
        <f>Calc!AI265</f>
        <v>225.35404728734861</v>
      </c>
      <c r="K168" s="170">
        <f>Calc!AJ265</f>
        <v>0.41916566383171094</v>
      </c>
      <c r="L168" s="170">
        <f>Calc!AK265</f>
        <v>1.4097873367277225</v>
      </c>
      <c r="M168" s="171">
        <f>Calc!AP265</f>
        <v>657.13930000000005</v>
      </c>
      <c r="N168" s="171" t="e">
        <f>Calc!AQ265</f>
        <v>#VALUE!</v>
      </c>
      <c r="O168" s="171">
        <f>Calc!AW265</f>
        <v>657.13750000000005</v>
      </c>
      <c r="P168" s="171">
        <f>Calc!AY265</f>
        <v>153.51502674031627</v>
      </c>
      <c r="Q168" s="170">
        <f>Calc!BB265</f>
        <v>2.6852629553570591</v>
      </c>
      <c r="R168" s="170">
        <f>Calc!BC265</f>
        <v>9.1062322969235705</v>
      </c>
      <c r="S168" s="167">
        <f>Input!E265</f>
        <v>0</v>
      </c>
    </row>
    <row r="169" spans="1:19" s="167" customFormat="1" x14ac:dyDescent="0.2">
      <c r="A169" s="167">
        <f>Input!A209</f>
        <v>10368</v>
      </c>
      <c r="B169" s="167" t="str">
        <f>Input!B209</f>
        <v>Hu1-13</v>
      </c>
      <c r="C169" s="168">
        <f>Calc!O209*1000</f>
        <v>13710.272738709744</v>
      </c>
      <c r="D169" s="168">
        <f>Calc!P209*1000</f>
        <v>3.8167239438391856</v>
      </c>
      <c r="E169" s="168">
        <f>Calc!X209</f>
        <v>0.9262479880866844</v>
      </c>
      <c r="F169" s="168">
        <f>Calc!Y209</f>
        <v>1.2551370337827833E-2</v>
      </c>
      <c r="G169" s="168">
        <f>Calc!AN209</f>
        <v>1.0002234136581674</v>
      </c>
      <c r="H169" s="168">
        <f>Calc!AO209</f>
        <v>5.9743723245826979E-3</v>
      </c>
      <c r="I169" s="169">
        <f>Calc!AH209</f>
        <v>45239.482194955701</v>
      </c>
      <c r="J169" s="169">
        <f>Calc!AI209</f>
        <v>669.82390719366413</v>
      </c>
      <c r="K169" s="170">
        <f>Calc!AJ209</f>
        <v>1.7428384491353643</v>
      </c>
      <c r="L169" s="170">
        <f>Calc!AK209</f>
        <v>5.04765427392491</v>
      </c>
      <c r="M169" s="171">
        <f>Calc!AP209</f>
        <v>665.27089999999998</v>
      </c>
      <c r="N169" s="171" t="e">
        <f>Calc!AQ209</f>
        <v>#VALUE!</v>
      </c>
      <c r="O169" s="171">
        <f>Calc!AW209</f>
        <v>665.26909999999998</v>
      </c>
      <c r="P169" s="171">
        <f>Calc!AY209</f>
        <v>446.66421572018396</v>
      </c>
      <c r="Q169" s="170">
        <f>Calc!BB209</f>
        <v>11.42455668741259</v>
      </c>
      <c r="R169" s="170">
        <f>Calc!BC209</f>
        <v>36.094724710326133</v>
      </c>
      <c r="S169" s="167">
        <f>Input!E209</f>
        <v>0</v>
      </c>
    </row>
    <row r="170" spans="1:19" x14ac:dyDescent="0.2">
      <c r="A170" s="167">
        <f>Input!A157</f>
        <v>10368</v>
      </c>
      <c r="B170" s="167" t="str">
        <f>Input!B157</f>
        <v>Hu1-13</v>
      </c>
      <c r="C170" s="168">
        <f>Calc!O157*1000</f>
        <v>13708.486009665037</v>
      </c>
      <c r="D170" s="168">
        <f>Calc!P157*1000</f>
        <v>1.5255186889087813</v>
      </c>
      <c r="E170" s="168">
        <f>Calc!X157</f>
        <v>0.9080548614642685</v>
      </c>
      <c r="F170" s="168">
        <f>Calc!Y157</f>
        <v>4.2957520855061576E-3</v>
      </c>
      <c r="G170" s="168">
        <f>Calc!AN157</f>
        <v>0.99811643327611199</v>
      </c>
      <c r="H170" s="168">
        <f>Calc!AO157</f>
        <v>2.5550310352421847E-3</v>
      </c>
      <c r="I170" s="169">
        <f>Calc!AH157</f>
        <v>46042.659746911639</v>
      </c>
      <c r="J170" s="169">
        <f>Calc!AI157</f>
        <v>247.60576785226723</v>
      </c>
      <c r="K170" s="170">
        <f>Calc!AJ157</f>
        <v>0.25123280057282038</v>
      </c>
      <c r="L170" s="170">
        <f>Calc!AK157</f>
        <v>1.814375638442226</v>
      </c>
      <c r="M170" s="171">
        <f>Calc!AP157</f>
        <v>666.17219999999998</v>
      </c>
      <c r="N170" s="171" t="e">
        <f>Calc!AQ157</f>
        <v>#VALUE!</v>
      </c>
      <c r="O170" s="171">
        <f>Calc!AW157</f>
        <v>666.17039999999997</v>
      </c>
      <c r="P170" s="171">
        <f>Calc!AY157</f>
        <v>176.79459119528062</v>
      </c>
      <c r="Q170" s="170">
        <f>Calc!BB157</f>
        <v>1.6510676250215097</v>
      </c>
      <c r="R170" s="170">
        <f>Calc!BC157</f>
        <v>11.952334914316703</v>
      </c>
      <c r="S170" s="167">
        <f>Input!E157</f>
        <v>0</v>
      </c>
    </row>
    <row r="171" spans="1:19" s="167" customFormat="1" x14ac:dyDescent="0.2">
      <c r="A171" s="167">
        <f>Input!A11</f>
        <v>10368</v>
      </c>
      <c r="B171" s="167" t="str">
        <f>Input!B11</f>
        <v>Hu1-13</v>
      </c>
      <c r="C171" s="168">
        <f>Calc!O11*1000</f>
        <v>13707.117722865283</v>
      </c>
      <c r="D171" s="168">
        <f>Calc!P11*1000</f>
        <v>2.0799045323317875</v>
      </c>
      <c r="E171" s="168">
        <f>Calc!X11</f>
        <v>0.77412954537484746</v>
      </c>
      <c r="F171" s="168">
        <f>Calc!Y11</f>
        <v>3.9388058666164792E-3</v>
      </c>
      <c r="G171" s="168">
        <f>Calc!AN11</f>
        <v>0.99815729542260545</v>
      </c>
      <c r="H171" s="168">
        <f>Calc!AO11</f>
        <v>2.85050486835624E-3</v>
      </c>
      <c r="I171" s="169">
        <f>Calc!AH11</f>
        <v>54004.913808148674</v>
      </c>
      <c r="J171" s="169">
        <f>Calc!AI11</f>
        <v>314.99535408433889</v>
      </c>
      <c r="K171" s="170">
        <f>Calc!AJ11</f>
        <v>0.24569354311854141</v>
      </c>
      <c r="L171" s="170">
        <f>Calc!AK11</f>
        <v>1.5218855423872912</v>
      </c>
      <c r="M171" s="171">
        <f>Calc!AP11</f>
        <v>668.56700000000001</v>
      </c>
      <c r="N171" s="171" t="e">
        <f>Calc!AQ11</f>
        <v>#VALUE!</v>
      </c>
      <c r="O171" s="171">
        <f>Calc!AW11</f>
        <v>668.56550000000004</v>
      </c>
      <c r="P171" s="171">
        <f>Calc!AY11</f>
        <v>178.08473055007849</v>
      </c>
      <c r="Q171" s="170">
        <f>Calc!BB11</f>
        <v>1.6256315611903189</v>
      </c>
      <c r="R171" s="170">
        <f>Calc!BC11</f>
        <v>10.164815275950314</v>
      </c>
      <c r="S171" s="167">
        <f>Input!E11</f>
        <v>0</v>
      </c>
    </row>
    <row r="172" spans="1:19" x14ac:dyDescent="0.2">
      <c r="A172" s="167">
        <f>Input!A131</f>
        <v>10368</v>
      </c>
      <c r="B172" s="167" t="str">
        <f>Input!B131</f>
        <v>Hu1-13</v>
      </c>
      <c r="C172" s="168">
        <f>Calc!O131*1000</f>
        <v>13710.198844793345</v>
      </c>
      <c r="D172" s="168">
        <f>Calc!P131*1000</f>
        <v>1.3291883061496068</v>
      </c>
      <c r="E172" s="168">
        <f>Calc!X131</f>
        <v>0.85346375140640063</v>
      </c>
      <c r="F172" s="168">
        <f>Calc!Y131</f>
        <v>3.2613720672280567E-3</v>
      </c>
      <c r="G172" s="168">
        <f>Calc!AN131</f>
        <v>0.99651155734110775</v>
      </c>
      <c r="H172" s="168">
        <f>Calc!AO131</f>
        <v>2.4981953083262299E-3</v>
      </c>
      <c r="I172" s="169">
        <f>Calc!AH131</f>
        <v>48915.084201158767</v>
      </c>
      <c r="J172" s="169">
        <f>Calc!AI131</f>
        <v>223.50481093631942</v>
      </c>
      <c r="K172" s="170">
        <f>Calc!AJ131</f>
        <v>-0.93500747816277485</v>
      </c>
      <c r="L172" s="170">
        <f>Calc!AK131</f>
        <v>0.77949630735874975</v>
      </c>
      <c r="M172" s="171">
        <f>Calc!AP131</f>
        <v>670.44949999999994</v>
      </c>
      <c r="N172" s="171" t="e">
        <f>Calc!AQ131</f>
        <v>#VALUE!</v>
      </c>
      <c r="O172" s="171">
        <f>Calc!AW131</f>
        <v>670.44780000000003</v>
      </c>
      <c r="P172" s="171">
        <f>Calc!AY131</f>
        <v>139.38848644478054</v>
      </c>
      <c r="Q172" s="170">
        <f>Calc!BB131</f>
        <v>-6.2194772850699929</v>
      </c>
      <c r="R172" s="170">
        <f>Calc!BC131</f>
        <v>5.734818587576803</v>
      </c>
      <c r="S172" s="167">
        <f>Input!E131</f>
        <v>0</v>
      </c>
    </row>
    <row r="173" spans="1:19" s="167" customFormat="1" x14ac:dyDescent="0.2">
      <c r="A173" s="167">
        <f>Input!A41</f>
        <v>10368</v>
      </c>
      <c r="B173" s="167" t="str">
        <f>Input!B41</f>
        <v>Hu1-13</v>
      </c>
      <c r="C173" s="168">
        <f>Calc!O41*1000</f>
        <v>13709.267370679279</v>
      </c>
      <c r="D173" s="168">
        <f>Calc!P41*1000</f>
        <v>2.4692232712759186</v>
      </c>
      <c r="E173" s="168">
        <f>Calc!X41</f>
        <v>0.78103777926000129</v>
      </c>
      <c r="F173" s="168">
        <f>Calc!Y41</f>
        <v>4.7753360504347517E-3</v>
      </c>
      <c r="G173" s="168">
        <f>Calc!AN41</f>
        <v>0.99770736352247935</v>
      </c>
      <c r="H173" s="168">
        <f>Calc!AO41</f>
        <v>3.314588081542294E-3</v>
      </c>
      <c r="I173" s="169">
        <f>Calc!AH41</f>
        <v>53511.506140168305</v>
      </c>
      <c r="J173" s="169">
        <f>Calc!AI41</f>
        <v>372.22902076817417</v>
      </c>
      <c r="K173" s="170">
        <f>Calc!AJ41</f>
        <v>-0.16059147494285053</v>
      </c>
      <c r="L173" s="170">
        <f>Calc!AK41</f>
        <v>1.6143201441753079</v>
      </c>
      <c r="M173" s="171">
        <f>Calc!AP41</f>
        <v>675.20209999999997</v>
      </c>
      <c r="N173" s="171" t="e">
        <f>Calc!AQ41</f>
        <v>#VALUE!</v>
      </c>
      <c r="O173" s="171">
        <f>Calc!AW41</f>
        <v>675.20060000000001</v>
      </c>
      <c r="P173" s="171">
        <f>Calc!AY41</f>
        <v>213.79020062488416</v>
      </c>
      <c r="Q173" s="170">
        <f>Calc!BB41</f>
        <v>-1.0826674902760287</v>
      </c>
      <c r="R173" s="170">
        <f>Calc!BC41</f>
        <v>10.926013150685646</v>
      </c>
      <c r="S173" s="167">
        <f>Input!E41</f>
        <v>0</v>
      </c>
    </row>
    <row r="174" spans="1:19" x14ac:dyDescent="0.2">
      <c r="A174" s="167">
        <f>Input!A43</f>
        <v>10368</v>
      </c>
      <c r="B174" s="167" t="str">
        <f>Input!B43</f>
        <v>Hu1-13</v>
      </c>
      <c r="C174" s="168">
        <f>Calc!O43*1000</f>
        <v>13709.267370679279</v>
      </c>
      <c r="D174" s="168">
        <f>Calc!P43*1000</f>
        <v>2.4692232712759186</v>
      </c>
      <c r="E174" s="168">
        <f>Calc!X43</f>
        <v>0.78103777926000129</v>
      </c>
      <c r="F174" s="168">
        <f>Calc!Y43</f>
        <v>4.7753360504347517E-3</v>
      </c>
      <c r="G174" s="168">
        <f>Calc!AN43</f>
        <v>0.99770736352247935</v>
      </c>
      <c r="H174" s="168">
        <f>Calc!AO43</f>
        <v>3.314588081542294E-3</v>
      </c>
      <c r="I174" s="169">
        <f>Calc!AH43</f>
        <v>53511.506140168305</v>
      </c>
      <c r="J174" s="169">
        <f>Calc!AI43</f>
        <v>372.22902076817417</v>
      </c>
      <c r="K174" s="170">
        <f>Calc!AJ43</f>
        <v>-0.16059147494285053</v>
      </c>
      <c r="L174" s="170">
        <f>Calc!AK43</f>
        <v>1.6143201441753079</v>
      </c>
      <c r="M174" s="171">
        <f>Calc!AP43</f>
        <v>675.20209999999997</v>
      </c>
      <c r="N174" s="171" t="e">
        <f>Calc!AQ43</f>
        <v>#VALUE!</v>
      </c>
      <c r="O174" s="171">
        <f>Calc!AW43</f>
        <v>675.20060000000001</v>
      </c>
      <c r="P174" s="171">
        <f>Calc!AY43</f>
        <v>213.79020062488416</v>
      </c>
      <c r="Q174" s="170">
        <f>Calc!BB43</f>
        <v>-1.0826674902760287</v>
      </c>
      <c r="R174" s="170">
        <f>Calc!BC43</f>
        <v>10.924111660133939</v>
      </c>
      <c r="S174" s="167">
        <f>Input!E43</f>
        <v>0</v>
      </c>
    </row>
    <row r="175" spans="1:19" s="167" customFormat="1" x14ac:dyDescent="0.2">
      <c r="A175" s="167">
        <f>Input!A171</f>
        <v>10368</v>
      </c>
      <c r="B175" s="167" t="str">
        <f>Input!B171</f>
        <v>Hu1-13</v>
      </c>
      <c r="C175" s="168">
        <f>Calc!O171*1000</f>
        <v>13710.57925651613</v>
      </c>
      <c r="D175" s="168">
        <f>Calc!P171*1000</f>
        <v>1.8237382549087446</v>
      </c>
      <c r="E175" s="168">
        <f>Calc!X171</f>
        <v>0.87919997856259591</v>
      </c>
      <c r="F175" s="168">
        <f>Calc!Y171</f>
        <v>3.9409446186294732E-3</v>
      </c>
      <c r="G175" s="168">
        <f>Calc!AN171</f>
        <v>1.0016204005756928</v>
      </c>
      <c r="H175" s="168">
        <f>Calc!AO171</f>
        <v>2.385270278211575E-3</v>
      </c>
      <c r="I175" s="169">
        <f>Calc!AH171</f>
        <v>47727.983794305983</v>
      </c>
      <c r="J175" s="169">
        <f>Calc!AI171</f>
        <v>242.17202831767295</v>
      </c>
      <c r="K175" s="170">
        <f>Calc!AJ171</f>
        <v>2.5426511648052319</v>
      </c>
      <c r="L175" s="170">
        <f>Calc!AK171</f>
        <v>1.4761987500249907</v>
      </c>
      <c r="M175" s="171">
        <f>Calc!AP171</f>
        <v>678.23839999999996</v>
      </c>
      <c r="N175" s="171" t="e">
        <f>Calc!AQ171</f>
        <v>#VALUE!</v>
      </c>
      <c r="O175" s="171">
        <f>Calc!AW171</f>
        <v>678.23670000000004</v>
      </c>
      <c r="P175" s="171">
        <f>Calc!AY171</f>
        <v>170.18115652309888</v>
      </c>
      <c r="Q175" s="170">
        <f>Calc!BB171</f>
        <v>17.289643619978985</v>
      </c>
      <c r="R175" s="170">
        <f>Calc!BC171</f>
        <v>13.035193636169454</v>
      </c>
      <c r="S175" s="167">
        <f>Input!E171</f>
        <v>0</v>
      </c>
    </row>
    <row r="176" spans="1:19" x14ac:dyDescent="0.2">
      <c r="A176" s="167">
        <f>Input!A173</f>
        <v>10368</v>
      </c>
      <c r="B176" s="167" t="str">
        <f>Input!B173</f>
        <v>Hu1-13</v>
      </c>
      <c r="C176" s="168">
        <f>Calc!O173*1000</f>
        <v>13710.57925651613</v>
      </c>
      <c r="D176" s="168">
        <f>Calc!P173*1000</f>
        <v>1.8237382549087446</v>
      </c>
      <c r="E176" s="168">
        <f>Calc!X173</f>
        <v>0.87919997856259591</v>
      </c>
      <c r="F176" s="168">
        <f>Calc!Y173</f>
        <v>3.9409446186294732E-3</v>
      </c>
      <c r="G176" s="168">
        <f>Calc!AN173</f>
        <v>1.0016204005756928</v>
      </c>
      <c r="H176" s="168">
        <f>Calc!AO173</f>
        <v>2.385270278211575E-3</v>
      </c>
      <c r="I176" s="169">
        <f>Calc!AH173</f>
        <v>47727.983794305983</v>
      </c>
      <c r="J176" s="169">
        <f>Calc!AI173</f>
        <v>242.17202831767295</v>
      </c>
      <c r="K176" s="170">
        <f>Calc!AJ173</f>
        <v>2.5426511648052319</v>
      </c>
      <c r="L176" s="170">
        <f>Calc!AK173</f>
        <v>1.4761987500249907</v>
      </c>
      <c r="M176" s="171">
        <f>Calc!AP173</f>
        <v>678.23839999999996</v>
      </c>
      <c r="N176" s="171" t="e">
        <f>Calc!AQ173</f>
        <v>#VALUE!</v>
      </c>
      <c r="O176" s="171">
        <f>Calc!AW173</f>
        <v>678.23670000000004</v>
      </c>
      <c r="P176" s="171">
        <f>Calc!AY173</f>
        <v>170.18115652309888</v>
      </c>
      <c r="Q176" s="170">
        <f>Calc!BB173</f>
        <v>17.289643619978985</v>
      </c>
      <c r="R176" s="170">
        <f>Calc!BC173</f>
        <v>13.035193636169454</v>
      </c>
      <c r="S176" s="167">
        <f>Input!E173</f>
        <v>0</v>
      </c>
    </row>
    <row r="177" spans="1:19" s="167" customFormat="1" x14ac:dyDescent="0.2">
      <c r="A177" s="167">
        <f>Input!A159</f>
        <v>10368</v>
      </c>
      <c r="B177" s="167" t="str">
        <f>Input!B159</f>
        <v>Hu1-13</v>
      </c>
      <c r="C177" s="168">
        <f>Calc!O159*1000</f>
        <v>13708.006971910634</v>
      </c>
      <c r="D177" s="168">
        <f>Calc!P159*1000</f>
        <v>2.0312286069986891</v>
      </c>
      <c r="E177" s="168">
        <f>Calc!X159</f>
        <v>0.90981930565065283</v>
      </c>
      <c r="F177" s="168">
        <f>Calc!Y159</f>
        <v>3.737181550774191E-3</v>
      </c>
      <c r="G177" s="168">
        <f>Calc!AN159</f>
        <v>0.99805511655679735</v>
      </c>
      <c r="H177" s="168">
        <f>Calc!AO159</f>
        <v>2.970145110944746E-3</v>
      </c>
      <c r="I177" s="169">
        <f>Calc!AH159</f>
        <v>45948.938866196819</v>
      </c>
      <c r="J177" s="169">
        <f>Calc!AI159</f>
        <v>232.96913186576739</v>
      </c>
      <c r="K177" s="170">
        <f>Calc!AJ159</f>
        <v>3.8764959491954798E-2</v>
      </c>
      <c r="L177" s="170">
        <f>Calc!AK159</f>
        <v>1.4086253494121603</v>
      </c>
      <c r="M177" s="171">
        <f>Calc!AP159</f>
        <v>678.61149999999998</v>
      </c>
      <c r="N177" s="171" t="e">
        <f>Calc!AQ159</f>
        <v>#VALUE!</v>
      </c>
      <c r="O177" s="171">
        <f>Calc!AW159</f>
        <v>678.60969999999998</v>
      </c>
      <c r="P177" s="171">
        <f>Calc!AY159</f>
        <v>195.73188182508576</v>
      </c>
      <c r="Q177" s="170">
        <f>Calc!BB159</f>
        <v>0.26387389743953371</v>
      </c>
      <c r="R177" s="170">
        <f>Calc!BC159</f>
        <v>9.5896535626270971</v>
      </c>
      <c r="S177" s="167">
        <f>Input!E159</f>
        <v>0</v>
      </c>
    </row>
    <row r="178" spans="1:19" x14ac:dyDescent="0.2">
      <c r="A178" s="167">
        <f>Input!A39</f>
        <v>10368</v>
      </c>
      <c r="B178" s="167" t="str">
        <f>Input!B39</f>
        <v>Hu1-13</v>
      </c>
      <c r="C178" s="168">
        <f>Calc!O39*1000</f>
        <v>13710.831930904558</v>
      </c>
      <c r="D178" s="168">
        <f>Calc!P39*1000</f>
        <v>2.1258007159998287</v>
      </c>
      <c r="E178" s="168">
        <f>Calc!X39</f>
        <v>0.77352591909975699</v>
      </c>
      <c r="F178" s="168">
        <f>Calc!Y39</f>
        <v>4.0928154078961913E-3</v>
      </c>
      <c r="G178" s="168">
        <f>Calc!AN39</f>
        <v>0.99679040577174793</v>
      </c>
      <c r="H178" s="168">
        <f>Calc!AO39</f>
        <v>2.280789023979509E-3</v>
      </c>
      <c r="I178" s="169">
        <f>Calc!AH39</f>
        <v>53987.669205748658</v>
      </c>
      <c r="J178" s="169">
        <f>Calc!AI39</f>
        <v>311.10870503967641</v>
      </c>
      <c r="K178" s="170">
        <f>Calc!AJ39</f>
        <v>-0.86717923421941734</v>
      </c>
      <c r="L178" s="170">
        <f>Calc!AK39</f>
        <v>2.030363373109326</v>
      </c>
      <c r="M178" s="171">
        <f>Calc!AP39</f>
        <v>680.14909999999998</v>
      </c>
      <c r="N178" s="171" t="e">
        <f>Calc!AQ39</f>
        <v>#VALUE!</v>
      </c>
      <c r="O178" s="171">
        <f>Calc!AW39</f>
        <v>680.14760000000001</v>
      </c>
      <c r="P178" s="171">
        <f>Calc!AY39</f>
        <v>205.36986224232157</v>
      </c>
      <c r="Q178" s="170">
        <f>Calc!BB39</f>
        <v>-5.928620572689808</v>
      </c>
      <c r="R178" s="170">
        <f>Calc!BC39</f>
        <v>14.874297975140372</v>
      </c>
      <c r="S178" s="167">
        <f>Input!E39</f>
        <v>0</v>
      </c>
    </row>
    <row r="179" spans="1:19" s="167" customFormat="1" x14ac:dyDescent="0.2">
      <c r="A179" s="167">
        <f>Input!A291</f>
        <v>10815</v>
      </c>
      <c r="B179" s="167" t="str">
        <f>Input!B291</f>
        <v>Hu1-13</v>
      </c>
      <c r="C179" s="168">
        <f>Calc!O291*1000</f>
        <v>13696.088847942427</v>
      </c>
      <c r="D179" s="168">
        <f>Calc!P291*1000</f>
        <v>5.8972697296806631</v>
      </c>
      <c r="E179" s="168">
        <f>Calc!X291</f>
        <v>0.18271069464357825</v>
      </c>
      <c r="F179" s="168">
        <f>Calc!Y291</f>
        <v>3.0574866106032991E-2</v>
      </c>
      <c r="G179" s="168">
        <f>Calc!AN291</f>
        <v>1.0006365085345932</v>
      </c>
      <c r="H179" s="168">
        <f>Calc!AO291</f>
        <v>5.0145253643909147E-3</v>
      </c>
      <c r="I179" s="169">
        <f>Calc!AH291</f>
        <v>229197.95184998415</v>
      </c>
      <c r="J179" s="169">
        <f>Calc!AI291</f>
        <v>38371.126201363069</v>
      </c>
      <c r="K179" s="170">
        <f>Calc!AJ291</f>
        <v>1.8015207442649839</v>
      </c>
      <c r="L179" s="170">
        <f>Calc!AK291</f>
        <v>1.5602165828008259</v>
      </c>
      <c r="M179" s="171">
        <f>Calc!AP291</f>
        <v>682.25490000000002</v>
      </c>
      <c r="N179" s="171" t="e">
        <f>Calc!AQ291</f>
        <v>#VALUE!</v>
      </c>
      <c r="O179" s="171">
        <f>Calc!AW291</f>
        <v>682.25459999999998</v>
      </c>
      <c r="P179" s="171">
        <f>Calc!AY291</f>
        <v>305.91213096346814</v>
      </c>
      <c r="Q179" s="170">
        <f>Calc!BB291</f>
        <v>12.389970839853252</v>
      </c>
      <c r="R179" s="170">
        <f>Calc!BC291</f>
        <v>15.162327723830074</v>
      </c>
      <c r="S179" s="167">
        <f>Input!E291</f>
        <v>0</v>
      </c>
    </row>
    <row r="180" spans="1:19" x14ac:dyDescent="0.2">
      <c r="A180" s="167">
        <f>Input!A139</f>
        <v>10368</v>
      </c>
      <c r="B180" s="167" t="str">
        <f>Input!B139</f>
        <v>Hu1-13</v>
      </c>
      <c r="C180" s="168">
        <f>Calc!O139*1000</f>
        <v>13708.103241389872</v>
      </c>
      <c r="D180" s="168">
        <f>Calc!P139*1000</f>
        <v>2.3374517667463333</v>
      </c>
      <c r="E180" s="168">
        <f>Calc!X139</f>
        <v>0.90336842967859077</v>
      </c>
      <c r="F180" s="168">
        <f>Calc!Y139</f>
        <v>5.8331725593688691E-3</v>
      </c>
      <c r="G180" s="168">
        <f>Calc!AN139</f>
        <v>1.0005401869689201</v>
      </c>
      <c r="H180" s="168">
        <f>Calc!AO139</f>
        <v>2.3991103269053477E-3</v>
      </c>
      <c r="I180" s="169">
        <f>Calc!AH139</f>
        <v>46392.607922909665</v>
      </c>
      <c r="J180" s="169">
        <f>Calc!AI139</f>
        <v>319.45291947463465</v>
      </c>
      <c r="K180" s="170">
        <f>Calc!AJ139</f>
        <v>1.7315144305256602</v>
      </c>
      <c r="L180" s="170">
        <f>Calc!AK139</f>
        <v>1.7862510014067412</v>
      </c>
      <c r="M180" s="171">
        <f>Calc!AP139</f>
        <v>682.45280000000002</v>
      </c>
      <c r="N180" s="171" t="e">
        <f>Calc!AQ139</f>
        <v>#VALUE!</v>
      </c>
      <c r="O180" s="171">
        <f>Calc!AW139</f>
        <v>682.4511</v>
      </c>
      <c r="P180" s="171">
        <f>Calc!AY139</f>
        <v>195.62703923992729</v>
      </c>
      <c r="Q180" s="170">
        <f>Calc!BB139</f>
        <v>11.915117391008067</v>
      </c>
      <c r="R180" s="170">
        <f>Calc!BC139</f>
        <v>13.94589250954288</v>
      </c>
      <c r="S180" s="167">
        <f>Input!E139</f>
        <v>0</v>
      </c>
    </row>
    <row r="181" spans="1:19" s="167" customFormat="1" x14ac:dyDescent="0.2">
      <c r="A181" s="167">
        <f>Input!A105</f>
        <v>10368</v>
      </c>
      <c r="B181" s="167" t="str">
        <f>Input!B105</f>
        <v>Hu1-13</v>
      </c>
      <c r="C181" s="168">
        <f>Calc!O105*1000</f>
        <v>13712.635517763847</v>
      </c>
      <c r="D181" s="168">
        <f>Calc!P105*1000</f>
        <v>2.4896906188197296</v>
      </c>
      <c r="E181" s="168">
        <f>Calc!X105</f>
        <v>0.85755205722622196</v>
      </c>
      <c r="F181" s="168">
        <f>Calc!Y105</f>
        <v>4.2060284525643355E-3</v>
      </c>
      <c r="G181" s="168">
        <f>Calc!AN105</f>
        <v>0.99816442658082805</v>
      </c>
      <c r="H181" s="168">
        <f>Calc!AO105</f>
        <v>3.1228610748579265E-3</v>
      </c>
      <c r="I181" s="169">
        <f>Calc!AH105</f>
        <v>48771.298645012845</v>
      </c>
      <c r="J181" s="169">
        <f>Calc!AI105</f>
        <v>283.59240749560348</v>
      </c>
      <c r="K181" s="170">
        <f>Calc!AJ105</f>
        <v>5.4358970142498464E-2</v>
      </c>
      <c r="L181" s="170">
        <f>Calc!AK105</f>
        <v>2.0723843786786795</v>
      </c>
      <c r="M181" s="171">
        <f>Calc!AP105</f>
        <v>683.46770000000004</v>
      </c>
      <c r="N181" s="171" t="e">
        <f>Calc!AQ105</f>
        <v>#VALUE!</v>
      </c>
      <c r="O181" s="171">
        <f>Calc!AW105</f>
        <v>683.46609999999998</v>
      </c>
      <c r="P181" s="171">
        <f>Calc!AY105</f>
        <v>245.41439031683765</v>
      </c>
      <c r="Q181" s="170">
        <f>Calc!BB105</f>
        <v>0.37513647098719966</v>
      </c>
      <c r="R181" s="170">
        <f>Calc!BC105</f>
        <v>14.304090325919027</v>
      </c>
      <c r="S181" s="167">
        <f>Input!E105</f>
        <v>0</v>
      </c>
    </row>
    <row r="182" spans="1:19" x14ac:dyDescent="0.2">
      <c r="A182" s="167">
        <f>Input!A23</f>
        <v>10368</v>
      </c>
      <c r="B182" s="167" t="str">
        <f>Input!B23</f>
        <v>Hu1-13</v>
      </c>
      <c r="C182" s="168">
        <f>Calc!O23*1000</f>
        <v>13712.142460689834</v>
      </c>
      <c r="D182" s="168">
        <f>Calc!P23*1000</f>
        <v>3.2253875507194523</v>
      </c>
      <c r="E182" s="168">
        <f>Calc!X23</f>
        <v>0.76914276612329668</v>
      </c>
      <c r="F182" s="168">
        <f>Calc!Y23</f>
        <v>7.4892837167630268E-3</v>
      </c>
      <c r="G182" s="168">
        <f>Calc!AN23</f>
        <v>1.0007713282837165</v>
      </c>
      <c r="H182" s="168">
        <f>Calc!AO23</f>
        <v>3.1935783327638402E-3</v>
      </c>
      <c r="I182" s="169">
        <f>Calc!AH23</f>
        <v>54517.3834271663</v>
      </c>
      <c r="J182" s="169">
        <f>Calc!AI23</f>
        <v>558.47897948312379</v>
      </c>
      <c r="K182" s="170">
        <f>Calc!AJ23</f>
        <v>1.7724133981165124</v>
      </c>
      <c r="L182" s="170">
        <f>Calc!AK23</f>
        <v>3.2288323442081373</v>
      </c>
      <c r="M182" s="171">
        <f>Calc!AP23</f>
        <v>692.55809999999997</v>
      </c>
      <c r="N182" s="171" t="e">
        <f>Calc!AQ23</f>
        <v>#VALUE!</v>
      </c>
      <c r="O182" s="171">
        <f>Calc!AW23</f>
        <v>692.5566</v>
      </c>
      <c r="P182" s="171">
        <f>Calc!AY23</f>
        <v>343.66743977238025</v>
      </c>
      <c r="Q182" s="170">
        <f>Calc!BB23</f>
        <v>12.549926866647755</v>
      </c>
      <c r="R182" s="170">
        <f>Calc!BC23</f>
        <v>25.517818168472179</v>
      </c>
      <c r="S182" s="167">
        <f>Input!E23</f>
        <v>0</v>
      </c>
    </row>
    <row r="183" spans="1:19" s="167" customFormat="1" x14ac:dyDescent="0.2">
      <c r="A183" s="167">
        <f>Input!A269</f>
        <v>10815</v>
      </c>
      <c r="B183" s="167" t="str">
        <f>Input!B269</f>
        <v>Hu1-13</v>
      </c>
      <c r="C183" s="168">
        <f>Calc!O269*1000</f>
        <v>13700.606312238067</v>
      </c>
      <c r="D183" s="168">
        <f>Calc!P269*1000</f>
        <v>1.745422606236906</v>
      </c>
      <c r="E183" s="168">
        <f>Calc!X269</f>
        <v>0.89747719580716789</v>
      </c>
      <c r="F183" s="168">
        <f>Calc!Y269</f>
        <v>4.4106300484848737E-3</v>
      </c>
      <c r="G183" s="168">
        <f>Calc!AN269</f>
        <v>0.99812575004841275</v>
      </c>
      <c r="H183" s="168">
        <f>Calc!AO269</f>
        <v>2.9711427269800772E-3</v>
      </c>
      <c r="I183" s="169">
        <f>Calc!AH269</f>
        <v>46558.975655373426</v>
      </c>
      <c r="J183" s="169">
        <f>Calc!AI269</f>
        <v>267.44764469245524</v>
      </c>
      <c r="K183" s="170">
        <f>Calc!AJ269</f>
        <v>-8.2085736877512971E-2</v>
      </c>
      <c r="L183" s="170">
        <f>Calc!AK269</f>
        <v>1.3986125181722775</v>
      </c>
      <c r="M183" s="171">
        <f>Calc!AP269</f>
        <v>692.76440000000002</v>
      </c>
      <c r="N183" s="171" t="e">
        <f>Calc!AQ269</f>
        <v>#VALUE!</v>
      </c>
      <c r="O183" s="171">
        <f>Calc!AW269</f>
        <v>692.7627</v>
      </c>
      <c r="P183" s="171">
        <f>Calc!AY269</f>
        <v>222.64308449002277</v>
      </c>
      <c r="Q183" s="170">
        <f>Calc!BB269</f>
        <v>-0.58156310766643615</v>
      </c>
      <c r="R183" s="170">
        <f>Calc!BC269</f>
        <v>9.9156806833700877</v>
      </c>
      <c r="S183" s="167">
        <f>Input!E269</f>
        <v>0</v>
      </c>
    </row>
    <row r="184" spans="1:19" x14ac:dyDescent="0.2">
      <c r="A184" s="167">
        <f>Input!A129</f>
        <v>10368</v>
      </c>
      <c r="B184" s="167" t="str">
        <f>Input!B129</f>
        <v>Hu1-13</v>
      </c>
      <c r="C184" s="168">
        <f>Calc!O129*1000</f>
        <v>13712.472867310971</v>
      </c>
      <c r="D184" s="168">
        <f>Calc!P129*1000</f>
        <v>1.2058609791216084</v>
      </c>
      <c r="E184" s="168">
        <f>Calc!X129</f>
        <v>0.85446034438831164</v>
      </c>
      <c r="F184" s="168">
        <f>Calc!Y129</f>
        <v>2.8923524904206546E-3</v>
      </c>
      <c r="G184" s="168">
        <f>Calc!AN129</f>
        <v>0.99729492958732435</v>
      </c>
      <c r="H184" s="168">
        <f>Calc!AO129</f>
        <v>2.2800377386389447E-3</v>
      </c>
      <c r="I184" s="169">
        <f>Calc!AH129</f>
        <v>48904.550633260325</v>
      </c>
      <c r="J184" s="169">
        <f>Calc!AI129</f>
        <v>199.7158913164846</v>
      </c>
      <c r="K184" s="170">
        <f>Calc!AJ129</f>
        <v>-0.68294705008820067</v>
      </c>
      <c r="L184" s="170">
        <f>Calc!AK129</f>
        <v>0.95078811566269739</v>
      </c>
      <c r="M184" s="171">
        <f>Calc!AP129</f>
        <v>694.49260000000004</v>
      </c>
      <c r="N184" s="171" t="e">
        <f>Calc!AQ129</f>
        <v>#VALUE!</v>
      </c>
      <c r="O184" s="171">
        <f>Calc!AW129</f>
        <v>694.49090000000001</v>
      </c>
      <c r="P184" s="171">
        <f>Calc!AY129</f>
        <v>168.39061473047533</v>
      </c>
      <c r="Q184" s="170">
        <f>Calc!BB129</f>
        <v>-4.8622518915089783</v>
      </c>
      <c r="R184" s="170">
        <f>Calc!BC129</f>
        <v>7.1537574730564009</v>
      </c>
      <c r="S184" s="167">
        <f>Input!E129</f>
        <v>0</v>
      </c>
    </row>
    <row r="185" spans="1:19" s="167" customFormat="1" x14ac:dyDescent="0.2">
      <c r="A185" s="167">
        <f>Input!A149</f>
        <v>10368</v>
      </c>
      <c r="B185" s="167" t="str">
        <f>Input!B149</f>
        <v>Hu1-13</v>
      </c>
      <c r="C185" s="168">
        <f>Calc!O149*1000</f>
        <v>13709.450772925849</v>
      </c>
      <c r="D185" s="168">
        <f>Calc!P149*1000</f>
        <v>2.229332332795797</v>
      </c>
      <c r="E185" s="168">
        <f>Calc!X149</f>
        <v>0.91016825797894496</v>
      </c>
      <c r="F185" s="168">
        <f>Calc!Y149</f>
        <v>6.0089217629856161E-3</v>
      </c>
      <c r="G185" s="168">
        <f>Calc!AN149</f>
        <v>0.99497208201846155</v>
      </c>
      <c r="H185" s="168">
        <f>Calc!AO149</f>
        <v>2.8038216659430231E-3</v>
      </c>
      <c r="I185" s="169">
        <f>Calc!AH149</f>
        <v>45794.261344373073</v>
      </c>
      <c r="J185" s="169">
        <f>Calc!AI149</f>
        <v>328.63851690338169</v>
      </c>
      <c r="K185" s="170">
        <f>Calc!AJ149</f>
        <v>-2.5203324221980683</v>
      </c>
      <c r="L185" s="170">
        <f>Calc!AK149</f>
        <v>1.9405361465644615</v>
      </c>
      <c r="M185" s="171">
        <f>Calc!AP149</f>
        <v>715.88890000000004</v>
      </c>
      <c r="N185" s="171" t="e">
        <f>Calc!AQ149</f>
        <v>#VALUE!</v>
      </c>
      <c r="O185" s="171">
        <f>Calc!AW149</f>
        <v>715.88710000000003</v>
      </c>
      <c r="P185" s="171">
        <f>Calc!AY149</f>
        <v>308.9716151073618</v>
      </c>
      <c r="Q185" s="170">
        <f>Calc!BB149</f>
        <v>-19.062108512816465</v>
      </c>
      <c r="R185" s="170">
        <f>Calc!BC149</f>
        <v>22.192307772102385</v>
      </c>
      <c r="S185" s="167">
        <f>Input!E149</f>
        <v>0</v>
      </c>
    </row>
    <row r="186" spans="1:19" x14ac:dyDescent="0.2">
      <c r="A186" s="167">
        <f>Input!A181</f>
        <v>10368</v>
      </c>
      <c r="B186" s="167" t="str">
        <f>Input!B181</f>
        <v>Hu1-13</v>
      </c>
      <c r="C186" s="168">
        <f>Calc!O181*1000</f>
        <v>13701.133290358192</v>
      </c>
      <c r="D186" s="168">
        <f>Calc!P181*1000</f>
        <v>14.693855654735128</v>
      </c>
      <c r="E186" s="168">
        <f>Calc!X181</f>
        <v>0.88901225867017775</v>
      </c>
      <c r="F186" s="168">
        <f>Calc!Y181</f>
        <v>5.9348244042962441E-2</v>
      </c>
      <c r="G186" s="168">
        <f>Calc!AN181</f>
        <v>0.99878520062957499</v>
      </c>
      <c r="H186" s="168">
        <f>Calc!AO181</f>
        <v>1.1613431745642491E-2</v>
      </c>
      <c r="I186" s="169">
        <f>Calc!AH181</f>
        <v>47035.160757914084</v>
      </c>
      <c r="J186" s="169">
        <f>Calc!AI181</f>
        <v>3186.8239050520524</v>
      </c>
      <c r="K186" s="170">
        <f>Calc!AJ181</f>
        <v>0.11645518454428405</v>
      </c>
      <c r="L186" s="170">
        <f>Calc!AK181</f>
        <v>2.8380474476151836</v>
      </c>
      <c r="M186" s="171">
        <f>Calc!AP181</f>
        <v>719.02300000000002</v>
      </c>
      <c r="N186" s="171" t="e">
        <f>Calc!AQ181</f>
        <v>#VALUE!</v>
      </c>
      <c r="O186" s="171">
        <f>Calc!AW181</f>
        <v>719.02120000000002</v>
      </c>
      <c r="P186" s="171">
        <f>Calc!AY181</f>
        <v>971.62799024016954</v>
      </c>
      <c r="Q186" s="170">
        <f>Calc!BB181</f>
        <v>0.88862572003863149</v>
      </c>
      <c r="R186" s="170">
        <f>Calc!BC181</f>
        <v>21.793127075006577</v>
      </c>
      <c r="S186" s="167">
        <f>Input!E181</f>
        <v>0</v>
      </c>
    </row>
    <row r="187" spans="1:19" s="167" customFormat="1" x14ac:dyDescent="0.2">
      <c r="A187" s="167">
        <f>Input!A81</f>
        <v>10368</v>
      </c>
      <c r="B187" s="167" t="str">
        <f>Input!B81</f>
        <v>Hu1-13</v>
      </c>
      <c r="C187" s="168">
        <f>Calc!O81*1000</f>
        <v>13711.44280203063</v>
      </c>
      <c r="D187" s="168">
        <f>Calc!P81*1000</f>
        <v>1.8149493551544509</v>
      </c>
      <c r="E187" s="168">
        <f>Calc!X81</f>
        <v>0.86826276962832216</v>
      </c>
      <c r="F187" s="168">
        <f>Calc!Y81</f>
        <v>3.2502639663173605E-3</v>
      </c>
      <c r="G187" s="168">
        <f>Calc!AN81</f>
        <v>0.99736331023892499</v>
      </c>
      <c r="H187" s="168">
        <f>Calc!AO81</f>
        <v>2.147815732247435E-3</v>
      </c>
      <c r="I187" s="169">
        <f>Calc!AH81</f>
        <v>48126.818981361568</v>
      </c>
      <c r="J187" s="169">
        <f>Calc!AI81</f>
        <v>207.74479042170131</v>
      </c>
      <c r="K187" s="170">
        <f>Calc!AJ81</f>
        <v>-0.9112248290261693</v>
      </c>
      <c r="L187" s="170">
        <f>Calc!AK81</f>
        <v>1.6830050231662066</v>
      </c>
      <c r="M187" s="171">
        <f>Calc!AP81</f>
        <v>722.98860000000002</v>
      </c>
      <c r="N187" s="171" t="e">
        <f>Calc!AQ81</f>
        <v>#VALUE!</v>
      </c>
      <c r="O187" s="171">
        <f>Calc!AW81</f>
        <v>722.98689999999999</v>
      </c>
      <c r="P187" s="171">
        <f>Calc!AY81</f>
        <v>266.43370920636517</v>
      </c>
      <c r="Q187" s="170">
        <f>Calc!BB81</f>
        <v>-7.0315858033388947</v>
      </c>
      <c r="R187" s="170">
        <f>Calc!BC81</f>
        <v>14.025044073807191</v>
      </c>
      <c r="S187" s="167">
        <f>Input!E81</f>
        <v>0</v>
      </c>
    </row>
    <row r="188" spans="1:19" x14ac:dyDescent="0.2">
      <c r="A188" s="167">
        <f>Input!A191</f>
        <v>10368</v>
      </c>
      <c r="B188" s="167" t="str">
        <f>Input!B191</f>
        <v>Hu1-13</v>
      </c>
      <c r="C188" s="168">
        <f>Calc!O191*1000</f>
        <v>13713.100243721372</v>
      </c>
      <c r="D188" s="168">
        <f>Calc!P191*1000</f>
        <v>24.194453700734417</v>
      </c>
      <c r="E188" s="168">
        <f>Calc!X191</f>
        <v>0.93752288468141598</v>
      </c>
      <c r="F188" s="168">
        <f>Calc!Y191</f>
        <v>7.0519974766816484E-2</v>
      </c>
      <c r="G188" s="168">
        <f>Calc!AN191</f>
        <v>0.99889198919994537</v>
      </c>
      <c r="H188" s="168">
        <f>Calc!AO191</f>
        <v>9.3717825322864323E-3</v>
      </c>
      <c r="I188" s="169">
        <f>Calc!AH191</f>
        <v>44645.130391606661</v>
      </c>
      <c r="J188" s="169">
        <f>Calc!AI191</f>
        <v>3383.2883126053653</v>
      </c>
      <c r="K188" s="170">
        <f>Calc!AJ191</f>
        <v>8.7277773187510732E-2</v>
      </c>
      <c r="L188" s="170">
        <f>Calc!AK191</f>
        <v>3.5553283870215746</v>
      </c>
      <c r="M188" s="171">
        <f>Calc!AP191</f>
        <v>731.44190000000003</v>
      </c>
      <c r="N188" s="171" t="e">
        <f>Calc!AQ191</f>
        <v>#VALUE!</v>
      </c>
      <c r="O188" s="171">
        <f>Calc!AW191</f>
        <v>731.44</v>
      </c>
      <c r="P188" s="171">
        <f>Calc!AY191</f>
        <v>943.96923193861301</v>
      </c>
      <c r="Q188" s="170">
        <f>Calc!BB191</f>
        <v>0.68977447736376285</v>
      </c>
      <c r="R188" s="170">
        <f>Calc!BC191</f>
        <v>28.158701957229518</v>
      </c>
      <c r="S188" s="167">
        <f>Input!E191</f>
        <v>0</v>
      </c>
    </row>
    <row r="189" spans="1:19" s="167" customFormat="1" x14ac:dyDescent="0.2">
      <c r="A189" s="167">
        <f>Input!A107</f>
        <v>10368</v>
      </c>
      <c r="B189" s="167" t="str">
        <f>Input!B107</f>
        <v>Hu1-13</v>
      </c>
      <c r="C189" s="168">
        <f>Calc!O107*1000</f>
        <v>13711.950480377283</v>
      </c>
      <c r="D189" s="168">
        <f>Calc!P107*1000</f>
        <v>3.0377953914776445</v>
      </c>
      <c r="E189" s="168">
        <f>Calc!X107</f>
        <v>0.85033037738460904</v>
      </c>
      <c r="F189" s="168">
        <f>Calc!Y107</f>
        <v>6.2596451539527424E-3</v>
      </c>
      <c r="G189" s="168">
        <f>Calc!AN107</f>
        <v>1.00246933286864</v>
      </c>
      <c r="H189" s="168">
        <f>Calc!AO107</f>
        <v>2.7516017406842563E-3</v>
      </c>
      <c r="I189" s="169">
        <f>Calc!AH107</f>
        <v>49395.163805464195</v>
      </c>
      <c r="J189" s="169">
        <f>Calc!AI107</f>
        <v>387.91902032335787</v>
      </c>
      <c r="K189" s="170">
        <f>Calc!AJ107</f>
        <v>2.4949431099914321</v>
      </c>
      <c r="L189" s="170">
        <f>Calc!AK107</f>
        <v>2.3013686879354025</v>
      </c>
      <c r="M189" s="171">
        <f>Calc!AP107</f>
        <v>743.23850000000004</v>
      </c>
      <c r="N189" s="171" t="e">
        <f>Calc!AQ107</f>
        <v>#VALUE!</v>
      </c>
      <c r="O189" s="171">
        <f>Calc!AW107</f>
        <v>743.23689999999999</v>
      </c>
      <c r="P189" s="171">
        <f>Calc!AY107</f>
        <v>415.36779745901151</v>
      </c>
      <c r="Q189" s="170">
        <f>Calc!BB107</f>
        <v>20.386570552202617</v>
      </c>
      <c r="R189" s="170">
        <f>Calc!BC107</f>
        <v>30.436912853154492</v>
      </c>
      <c r="S189" s="167">
        <f>Input!E107</f>
        <v>0</v>
      </c>
    </row>
    <row r="190" spans="1:19" x14ac:dyDescent="0.2">
      <c r="A190" s="167">
        <f>Input!A77</f>
        <v>10368</v>
      </c>
      <c r="B190" s="167" t="str">
        <f>Input!B77</f>
        <v>Hu1-13</v>
      </c>
      <c r="C190" s="168">
        <f>Calc!O77*1000</f>
        <v>13711.659319747339</v>
      </c>
      <c r="D190" s="168">
        <f>Calc!P77*1000</f>
        <v>2.0566999926096896</v>
      </c>
      <c r="E190" s="168">
        <f>Calc!X77</f>
        <v>0.87299658512812406</v>
      </c>
      <c r="F190" s="168">
        <f>Calc!Y77</f>
        <v>5.9021752417842879E-3</v>
      </c>
      <c r="G190" s="168">
        <f>Calc!AN77</f>
        <v>1.0005133779169328</v>
      </c>
      <c r="H190" s="168">
        <f>Calc!AO77</f>
        <v>2.4283401515099775E-3</v>
      </c>
      <c r="I190" s="169">
        <f>Calc!AH77</f>
        <v>48017.789296586336</v>
      </c>
      <c r="J190" s="169">
        <f>Calc!AI77</f>
        <v>344.85001743234164</v>
      </c>
      <c r="K190" s="170">
        <f>Calc!AJ77</f>
        <v>1.0858876422878971</v>
      </c>
      <c r="L190" s="170">
        <f>Calc!AK77</f>
        <v>1.6881854783402517</v>
      </c>
      <c r="M190" s="171">
        <f>Calc!AP77</f>
        <v>749.65779999999995</v>
      </c>
      <c r="N190" s="171" t="e">
        <f>Calc!AQ77</f>
        <v>#VALUE!</v>
      </c>
      <c r="O190" s="171">
        <f>Calc!AW77</f>
        <v>749.65610000000004</v>
      </c>
      <c r="P190" s="171">
        <f>Calc!AY77</f>
        <v>355.57451947959112</v>
      </c>
      <c r="Q190" s="170">
        <f>Calc!BB77</f>
        <v>9.0354053860995442</v>
      </c>
      <c r="R190" s="170">
        <f>Calc!BC77</f>
        <v>16.726268457673246</v>
      </c>
      <c r="S190" s="167">
        <f>Input!E77</f>
        <v>0</v>
      </c>
    </row>
    <row r="191" spans="1:19" s="167" customFormat="1" x14ac:dyDescent="0.2">
      <c r="A191" s="167">
        <f>Input!A167</f>
        <v>10368</v>
      </c>
      <c r="B191" s="167" t="str">
        <f>Input!B167</f>
        <v>Hu1-13</v>
      </c>
      <c r="C191" s="168">
        <f>Calc!O167*1000</f>
        <v>13707.766436279935</v>
      </c>
      <c r="D191" s="168">
        <f>Calc!P167*1000</f>
        <v>1.4236109651194888</v>
      </c>
      <c r="E191" s="168">
        <f>Calc!X167</f>
        <v>0.88325103575763508</v>
      </c>
      <c r="F191" s="168">
        <f>Calc!Y167</f>
        <v>3.4695991505696582E-3</v>
      </c>
      <c r="G191" s="168">
        <f>Calc!AN167</f>
        <v>0.99988294327849092</v>
      </c>
      <c r="H191" s="168">
        <f>Calc!AO167</f>
        <v>2.2611300667875135E-3</v>
      </c>
      <c r="I191" s="169">
        <f>Calc!AH167</f>
        <v>47416.936610856821</v>
      </c>
      <c r="J191" s="169">
        <f>Calc!AI167</f>
        <v>214.86720187875278</v>
      </c>
      <c r="K191" s="170">
        <f>Calc!AJ167</f>
        <v>0.60813485664978906</v>
      </c>
      <c r="L191" s="170">
        <f>Calc!AK167</f>
        <v>1.421320157696246</v>
      </c>
      <c r="M191" s="171">
        <f>Calc!AP167</f>
        <v>755.49289999999996</v>
      </c>
      <c r="N191" s="171" t="e">
        <f>Calc!AQ167</f>
        <v>#VALUE!</v>
      </c>
      <c r="O191" s="171">
        <f>Calc!AW167</f>
        <v>755.49109999999996</v>
      </c>
      <c r="P191" s="171">
        <f>Calc!AY167</f>
        <v>334.34167814458709</v>
      </c>
      <c r="Q191" s="170">
        <f>Calc!BB167</f>
        <v>5.1442823674868787</v>
      </c>
      <c r="R191" s="170">
        <f>Calc!BC167</f>
        <v>12.968629790511095</v>
      </c>
      <c r="S191" s="167">
        <f>Input!E167</f>
        <v>0</v>
      </c>
    </row>
    <row r="192" spans="1:19" x14ac:dyDescent="0.2">
      <c r="A192" s="167">
        <f>Input!A145</f>
        <v>10368</v>
      </c>
      <c r="B192" s="167" t="str">
        <f>Input!B145</f>
        <v>Hu1-13</v>
      </c>
      <c r="C192" s="168">
        <f>Calc!O145*1000</f>
        <v>13707.862245440963</v>
      </c>
      <c r="D192" s="168">
        <f>Calc!P145*1000</f>
        <v>2.1284480587168715</v>
      </c>
      <c r="E192" s="168">
        <f>Calc!X145</f>
        <v>0.90449239549515303</v>
      </c>
      <c r="F192" s="168">
        <f>Calc!Y145</f>
        <v>4.5890590824096628E-3</v>
      </c>
      <c r="G192" s="168">
        <f>Calc!AN145</f>
        <v>0.99853842244058089</v>
      </c>
      <c r="H192" s="168">
        <f>Calc!AO145</f>
        <v>2.6628429330052268E-3</v>
      </c>
      <c r="I192" s="169">
        <f>Calc!AH145</f>
        <v>46241.4436699816</v>
      </c>
      <c r="J192" s="169">
        <f>Calc!AI145</f>
        <v>264.94817810539797</v>
      </c>
      <c r="K192" s="170">
        <f>Calc!AJ145</f>
        <v>-0.36441264979103494</v>
      </c>
      <c r="L192" s="170">
        <f>Calc!AK145</f>
        <v>1.565912493891485</v>
      </c>
      <c r="M192" s="171">
        <f>Calc!AP145</f>
        <v>761.2165</v>
      </c>
      <c r="N192" s="171" t="e">
        <f>Calc!AQ145</f>
        <v>#VALUE!</v>
      </c>
      <c r="O192" s="171">
        <f>Calc!AW145</f>
        <v>761.21479999999997</v>
      </c>
      <c r="P192" s="171">
        <f>Calc!AY145</f>
        <v>406.55240373132114</v>
      </c>
      <c r="Q192" s="170">
        <f>Calc!BB145</f>
        <v>-3.1328808765095797</v>
      </c>
      <c r="R192" s="170">
        <f>Calc!BC145</f>
        <v>13.935242479542017</v>
      </c>
      <c r="S192" s="167">
        <f>Input!E145</f>
        <v>0</v>
      </c>
    </row>
    <row r="193" spans="1:19" s="167" customFormat="1" x14ac:dyDescent="0.2">
      <c r="A193" s="167">
        <f>Input!A147</f>
        <v>10368</v>
      </c>
      <c r="B193" s="167" t="str">
        <f>Input!B147</f>
        <v>Hu1-13</v>
      </c>
      <c r="C193" s="168">
        <f>Calc!O147*1000</f>
        <v>13707.862245440963</v>
      </c>
      <c r="D193" s="168">
        <f>Calc!P147*1000</f>
        <v>2.1284480587168715</v>
      </c>
      <c r="E193" s="168">
        <f>Calc!X147</f>
        <v>0.90449239549515303</v>
      </c>
      <c r="F193" s="168">
        <f>Calc!Y147</f>
        <v>4.5890590824096628E-3</v>
      </c>
      <c r="G193" s="168">
        <f>Calc!AN147</f>
        <v>0.99853842244058089</v>
      </c>
      <c r="H193" s="168">
        <f>Calc!AO147</f>
        <v>2.6628429330052268E-3</v>
      </c>
      <c r="I193" s="169">
        <f>Calc!AH147</f>
        <v>46241.4436699816</v>
      </c>
      <c r="J193" s="169">
        <f>Calc!AI147</f>
        <v>264.94817810539797</v>
      </c>
      <c r="K193" s="170">
        <f>Calc!AJ147</f>
        <v>-0.36441264979103494</v>
      </c>
      <c r="L193" s="170">
        <f>Calc!AK147</f>
        <v>1.565912493891485</v>
      </c>
      <c r="M193" s="171">
        <f>Calc!AP147</f>
        <v>761.2165</v>
      </c>
      <c r="N193" s="171" t="e">
        <f>Calc!AQ147</f>
        <v>#VALUE!</v>
      </c>
      <c r="O193" s="171">
        <f>Calc!AW147</f>
        <v>761.21479999999997</v>
      </c>
      <c r="P193" s="171">
        <f>Calc!AY147</f>
        <v>406.55240373132114</v>
      </c>
      <c r="Q193" s="170">
        <f>Calc!BB147</f>
        <v>-3.1328808765095797</v>
      </c>
      <c r="R193" s="170">
        <f>Calc!BC147</f>
        <v>13.935242479542017</v>
      </c>
      <c r="S193" s="167">
        <f>Input!E147</f>
        <v>0</v>
      </c>
    </row>
    <row r="194" spans="1:19" x14ac:dyDescent="0.2">
      <c r="A194" s="167">
        <f>Input!A273</f>
        <v>10815</v>
      </c>
      <c r="B194" s="167" t="str">
        <f>Input!B273</f>
        <v>Hu1-13</v>
      </c>
      <c r="C194" s="168">
        <f>Calc!O273*1000</f>
        <v>13696.772443622707</v>
      </c>
      <c r="D194" s="168">
        <f>Calc!P273*1000</f>
        <v>9.7462606702980796</v>
      </c>
      <c r="E194" s="168">
        <f>Calc!X273</f>
        <v>0.92694153223702125</v>
      </c>
      <c r="F194" s="168">
        <f>Calc!Y273</f>
        <v>2.296334663994562E-2</v>
      </c>
      <c r="G194" s="168">
        <f>Calc!AN273</f>
        <v>1.0065717388292112</v>
      </c>
      <c r="H194" s="168">
        <f>Calc!AO273</f>
        <v>4.7268234625144779E-3</v>
      </c>
      <c r="I194" s="169">
        <f>Calc!AH273</f>
        <v>45447.753843421124</v>
      </c>
      <c r="J194" s="169">
        <f>Calc!AI273</f>
        <v>1145.481073317012</v>
      </c>
      <c r="K194" s="170">
        <f>Calc!AJ273</f>
        <v>5.1744814127654415</v>
      </c>
      <c r="L194" s="170">
        <f>Calc!AK273</f>
        <v>1.8474469171414143</v>
      </c>
      <c r="M194" s="171">
        <f>Calc!AP273</f>
        <v>771.29539999999997</v>
      </c>
      <c r="N194" s="171" t="e">
        <f>Calc!AQ273</f>
        <v>#VALUE!</v>
      </c>
      <c r="O194" s="171">
        <f>Calc!AW273</f>
        <v>771.29369999999994</v>
      </c>
      <c r="P194" s="171">
        <f>Calc!AY273</f>
        <v>661.1777310728869</v>
      </c>
      <c r="Q194" s="170">
        <f>Calc!BB273</f>
        <v>45.770808016106116</v>
      </c>
      <c r="R194" s="170">
        <f>Calc!BC273</f>
        <v>87.078410239323347</v>
      </c>
      <c r="S194" s="167">
        <f>Input!E273</f>
        <v>0</v>
      </c>
    </row>
    <row r="195" spans="1:19" s="167" customFormat="1" x14ac:dyDescent="0.2">
      <c r="A195" s="167">
        <f>Input!A45</f>
        <v>10368</v>
      </c>
      <c r="B195" s="167" t="str">
        <f>Input!B45</f>
        <v>Hu1-13</v>
      </c>
      <c r="C195" s="168">
        <f>Calc!O45*1000</f>
        <v>13707.828005884978</v>
      </c>
      <c r="D195" s="168">
        <f>Calc!P45*1000</f>
        <v>3.1745811330783393</v>
      </c>
      <c r="E195" s="168">
        <f>Calc!X45</f>
        <v>0.80291832653605133</v>
      </c>
      <c r="F195" s="168">
        <f>Calc!Y45</f>
        <v>8.156373571819411E-3</v>
      </c>
      <c r="G195" s="168">
        <f>Calc!AN45</f>
        <v>1.0011773036011979</v>
      </c>
      <c r="H195" s="168">
        <f>Calc!AO45</f>
        <v>7.0678926156871524E-3</v>
      </c>
      <c r="I195" s="169">
        <f>Calc!AH45</f>
        <v>52228.80194714672</v>
      </c>
      <c r="J195" s="169">
        <f>Calc!AI45</f>
        <v>645.98677918238798</v>
      </c>
      <c r="K195" s="170">
        <f>Calc!AJ45</f>
        <v>1.4142903512825988</v>
      </c>
      <c r="L195" s="170">
        <f>Calc!AK45</f>
        <v>2.8636954431961525</v>
      </c>
      <c r="M195" s="171">
        <f>Calc!AP45</f>
        <v>771.6893</v>
      </c>
      <c r="N195" s="171" t="e">
        <f>Calc!AQ45</f>
        <v>#VALUE!</v>
      </c>
      <c r="O195" s="171">
        <f>Calc!AW45</f>
        <v>771.68780000000004</v>
      </c>
      <c r="P195" s="171">
        <f>Calc!AY45</f>
        <v>1033.9162774103736</v>
      </c>
      <c r="Q195" s="170">
        <f>Calc!BB45</f>
        <v>12.524028961036583</v>
      </c>
      <c r="R195" s="170">
        <f>Calc!BC45</f>
        <v>27.529125373177511</v>
      </c>
      <c r="S195" s="167">
        <f>Input!E45</f>
        <v>0</v>
      </c>
    </row>
    <row r="196" spans="1:19" x14ac:dyDescent="0.2">
      <c r="A196" s="167">
        <f>Input!A25</f>
        <v>10368</v>
      </c>
      <c r="B196" s="167" t="str">
        <f>Input!B25</f>
        <v>Hu1-13</v>
      </c>
      <c r="C196" s="168">
        <f>Calc!O25*1000</f>
        <v>13710.836144921723</v>
      </c>
      <c r="D196" s="168">
        <f>Calc!P25*1000</f>
        <v>1.7676794790263488</v>
      </c>
      <c r="E196" s="168">
        <f>Calc!X25</f>
        <v>0.75740529088172881</v>
      </c>
      <c r="F196" s="168">
        <f>Calc!Y25</f>
        <v>4.0911344773209655E-3</v>
      </c>
      <c r="G196" s="168">
        <f>Calc!AN25</f>
        <v>1.0004713527534566</v>
      </c>
      <c r="H196" s="168">
        <f>Calc!AO25</f>
        <v>3.0566141030505443E-3</v>
      </c>
      <c r="I196" s="169">
        <f>Calc!AH25</f>
        <v>55340.369696924383</v>
      </c>
      <c r="J196" s="169">
        <f>Calc!AI25</f>
        <v>343.35035219415499</v>
      </c>
      <c r="K196" s="170">
        <f>Calc!AJ25</f>
        <v>0.86976145346406852</v>
      </c>
      <c r="L196" s="170">
        <f>Calc!AK25</f>
        <v>1.6719703927100862</v>
      </c>
      <c r="M196" s="171">
        <f>Calc!AP25</f>
        <v>781.76009999999997</v>
      </c>
      <c r="N196" s="171" t="e">
        <f>Calc!AQ25</f>
        <v>#VALUE!</v>
      </c>
      <c r="O196" s="171">
        <f>Calc!AW25</f>
        <v>781.7586</v>
      </c>
      <c r="P196" s="171">
        <f>Calc!AY25</f>
        <v>541.45957068456744</v>
      </c>
      <c r="Q196" s="170">
        <f>Calc!BB25</f>
        <v>7.9244113137572176</v>
      </c>
      <c r="R196" s="170">
        <f>Calc!BC25</f>
        <v>16.997005410263668</v>
      </c>
      <c r="S196" s="167">
        <f>Input!E25</f>
        <v>0</v>
      </c>
    </row>
    <row r="197" spans="1:19" s="167" customFormat="1" x14ac:dyDescent="0.2">
      <c r="A197" s="167">
        <f>Input!A221</f>
        <v>10368</v>
      </c>
      <c r="B197" s="167" t="str">
        <f>Input!B221</f>
        <v>Hu1-13</v>
      </c>
      <c r="C197" s="168">
        <f>Calc!O221*1000</f>
        <v>13712.429210791863</v>
      </c>
      <c r="D197" s="168">
        <f>Calc!P221*1000</f>
        <v>5.7688523665844373</v>
      </c>
      <c r="E197" s="168">
        <f>Calc!X221</f>
        <v>0.90053826322641073</v>
      </c>
      <c r="F197" s="168">
        <f>Calc!Y221</f>
        <v>1.2105820449311402E-2</v>
      </c>
      <c r="G197" s="168">
        <f>Calc!AN221</f>
        <v>0.99957259272904408</v>
      </c>
      <c r="H197" s="168">
        <f>Calc!AO221</f>
        <v>5.0205587213997382E-3</v>
      </c>
      <c r="I197" s="169">
        <f>Calc!AH221</f>
        <v>46508.074571519515</v>
      </c>
      <c r="J197" s="169">
        <f>Calc!AI221</f>
        <v>667.12972984546502</v>
      </c>
      <c r="K197" s="170">
        <f>Calc!AJ221</f>
        <v>0.20101548342732478</v>
      </c>
      <c r="L197" s="170">
        <f>Calc!AK221</f>
        <v>1.6944126015046699</v>
      </c>
      <c r="M197" s="171">
        <f>Calc!AP221</f>
        <v>790.76310000000001</v>
      </c>
      <c r="N197" s="171" t="e">
        <f>Calc!AQ221</f>
        <v>#VALUE!</v>
      </c>
      <c r="O197" s="171">
        <f>Calc!AW221</f>
        <v>790.76139999999998</v>
      </c>
      <c r="P197" s="171">
        <f>Calc!AY221</f>
        <v>849.13801165426435</v>
      </c>
      <c r="Q197" s="170">
        <f>Calc!BB221</f>
        <v>1.8786540750179423</v>
      </c>
      <c r="R197" s="170">
        <f>Calc!BC221</f>
        <v>16.464996716954268</v>
      </c>
      <c r="S197" s="167">
        <f>Input!E221</f>
        <v>0</v>
      </c>
    </row>
    <row r="198" spans="1:19" x14ac:dyDescent="0.2">
      <c r="A198" s="167">
        <f>Input!A241</f>
        <v>10368</v>
      </c>
      <c r="B198" s="167" t="str">
        <f>Input!B241</f>
        <v>Hu1-13</v>
      </c>
      <c r="C198" s="168">
        <f>Calc!O241*1000</f>
        <v>13712.429210791863</v>
      </c>
      <c r="D198" s="168">
        <f>Calc!P241*1000</f>
        <v>5.7688523665844373</v>
      </c>
      <c r="E198" s="168">
        <f>Calc!X241</f>
        <v>0.90053826322641073</v>
      </c>
      <c r="F198" s="168">
        <f>Calc!Y241</f>
        <v>1.2105820449311402E-2</v>
      </c>
      <c r="G198" s="168">
        <f>Calc!AN241</f>
        <v>0.99957259272904408</v>
      </c>
      <c r="H198" s="168">
        <f>Calc!AO241</f>
        <v>5.0205587213997382E-3</v>
      </c>
      <c r="I198" s="169">
        <f>Calc!AH241</f>
        <v>46508.074571519515</v>
      </c>
      <c r="J198" s="169">
        <f>Calc!AI241</f>
        <v>667.12972984546502</v>
      </c>
      <c r="K198" s="170">
        <f>Calc!AJ241</f>
        <v>0.20101548342732478</v>
      </c>
      <c r="L198" s="170">
        <f>Calc!AK241</f>
        <v>1.6944126015046699</v>
      </c>
      <c r="M198" s="171">
        <f>Calc!AP241</f>
        <v>790.76310000000001</v>
      </c>
      <c r="N198" s="171" t="e">
        <f>Calc!AQ241</f>
        <v>#VALUE!</v>
      </c>
      <c r="O198" s="171">
        <f>Calc!AW241</f>
        <v>790.76139999999998</v>
      </c>
      <c r="P198" s="171">
        <f>Calc!AY241</f>
        <v>849.13801165426435</v>
      </c>
      <c r="Q198" s="170">
        <f>Calc!BB241</f>
        <v>1.8786540750179423</v>
      </c>
      <c r="R198" s="170">
        <f>Calc!BC241</f>
        <v>16.464996716954268</v>
      </c>
      <c r="S198" s="167">
        <f>Input!E241</f>
        <v>0</v>
      </c>
    </row>
    <row r="199" spans="1:19" s="167" customFormat="1" x14ac:dyDescent="0.2">
      <c r="A199" s="167">
        <f>Input!A137</f>
        <v>10368</v>
      </c>
      <c r="B199" s="167" t="str">
        <f>Input!B137</f>
        <v>Hu1-13</v>
      </c>
      <c r="C199" s="168">
        <f>Calc!O137*1000</f>
        <v>13712.179211548801</v>
      </c>
      <c r="D199" s="168">
        <f>Calc!P137*1000</f>
        <v>1.4309180833708137</v>
      </c>
      <c r="E199" s="168">
        <f>Calc!X137</f>
        <v>0.84558079745413883</v>
      </c>
      <c r="F199" s="168">
        <f>Calc!Y137</f>
        <v>2.5717886271257721E-3</v>
      </c>
      <c r="G199" s="168">
        <f>Calc!AN137</f>
        <v>0.99843058391582795</v>
      </c>
      <c r="H199" s="168">
        <f>Calc!AO137</f>
        <v>2.5422533418389347E-3</v>
      </c>
      <c r="I199" s="169">
        <f>Calc!AH137</f>
        <v>49473.31787850066</v>
      </c>
      <c r="J199" s="169">
        <f>Calc!AI137</f>
        <v>196.17210828981874</v>
      </c>
      <c r="K199" s="170">
        <f>Calc!AJ137</f>
        <v>-0.60234097775069273</v>
      </c>
      <c r="L199" s="170">
        <f>Calc!AK137</f>
        <v>0.84687376872553699</v>
      </c>
      <c r="M199" s="171">
        <f>Calc!AP137</f>
        <v>792.65309999999999</v>
      </c>
      <c r="N199" s="171" t="e">
        <f>Calc!AQ137</f>
        <v>#VALUE!</v>
      </c>
      <c r="O199" s="171">
        <f>Calc!AW137</f>
        <v>792.65150000000006</v>
      </c>
      <c r="P199" s="171">
        <f>Calc!AY137</f>
        <v>439.72473774262755</v>
      </c>
      <c r="Q199" s="170">
        <f>Calc!BB137</f>
        <v>-5.6595215036591373</v>
      </c>
      <c r="R199" s="170">
        <f>Calc!BC137</f>
        <v>10.62014995306709</v>
      </c>
      <c r="S199" s="167">
        <f>Input!E137</f>
        <v>0</v>
      </c>
    </row>
    <row r="200" spans="1:19" x14ac:dyDescent="0.2">
      <c r="A200" s="167">
        <f>Input!A125</f>
        <v>10368</v>
      </c>
      <c r="B200" s="167" t="str">
        <f>Input!B125</f>
        <v>Hu1-13</v>
      </c>
      <c r="C200" s="168">
        <f>Calc!O125*1000</f>
        <v>13709.554082965373</v>
      </c>
      <c r="D200" s="168">
        <f>Calc!P125*1000</f>
        <v>1.0161655357487758</v>
      </c>
      <c r="E200" s="168">
        <f>Calc!X125</f>
        <v>0.85542862369692818</v>
      </c>
      <c r="F200" s="168">
        <f>Calc!Y125</f>
        <v>2.7890807215635006E-3</v>
      </c>
      <c r="G200" s="168">
        <f>Calc!AN125</f>
        <v>1.0006968583421678</v>
      </c>
      <c r="H200" s="168">
        <f>Calc!AO125</f>
        <v>2.2695218886950152E-3</v>
      </c>
      <c r="I200" s="169">
        <f>Calc!AH125</f>
        <v>49005.393359468966</v>
      </c>
      <c r="J200" s="169">
        <f>Calc!AI125</f>
        <v>194.59884991078334</v>
      </c>
      <c r="K200" s="170">
        <f>Calc!AJ125</f>
        <v>0.88521100824956456</v>
      </c>
      <c r="L200" s="170">
        <f>Calc!AK125</f>
        <v>0.74388390885605515</v>
      </c>
      <c r="M200" s="171">
        <f>Calc!AP125</f>
        <v>814.52189999999996</v>
      </c>
      <c r="N200" s="171" t="e">
        <f>Calc!AQ125</f>
        <v>#VALUE!</v>
      </c>
      <c r="O200" s="171">
        <f>Calc!AW125</f>
        <v>814.52030000000002</v>
      </c>
      <c r="P200" s="171">
        <f>Calc!AY125</f>
        <v>471.36365099136964</v>
      </c>
      <c r="Q200" s="170">
        <f>Calc!BB125</f>
        <v>8.8476287821360344</v>
      </c>
      <c r="R200" s="170">
        <f>Calc!BC125</f>
        <v>13.936010041252588</v>
      </c>
      <c r="S200" s="167">
        <f>Input!E125</f>
        <v>0</v>
      </c>
    </row>
    <row r="201" spans="1:19" s="167" customFormat="1" x14ac:dyDescent="0.2">
      <c r="A201" s="167">
        <f>Input!A127</f>
        <v>10368</v>
      </c>
      <c r="B201" s="167" t="str">
        <f>Input!B127</f>
        <v>Hu1-13</v>
      </c>
      <c r="C201" s="168">
        <f>Calc!O127*1000</f>
        <v>13709.554082965373</v>
      </c>
      <c r="D201" s="168">
        <f>Calc!P127*1000</f>
        <v>1.0161655357487758</v>
      </c>
      <c r="E201" s="168">
        <f>Calc!X127</f>
        <v>0.85542862369692818</v>
      </c>
      <c r="F201" s="168">
        <f>Calc!Y127</f>
        <v>2.7890807215635006E-3</v>
      </c>
      <c r="G201" s="168">
        <f>Calc!AN127</f>
        <v>1.0006968583421678</v>
      </c>
      <c r="H201" s="168">
        <f>Calc!AO127</f>
        <v>2.2695218886950152E-3</v>
      </c>
      <c r="I201" s="169">
        <f>Calc!AH127</f>
        <v>49005.393359468966</v>
      </c>
      <c r="J201" s="169">
        <f>Calc!AI127</f>
        <v>194.59884991078334</v>
      </c>
      <c r="K201" s="170">
        <f>Calc!AJ127</f>
        <v>0.88521100824956456</v>
      </c>
      <c r="L201" s="170">
        <f>Calc!AK127</f>
        <v>0.74388390885605515</v>
      </c>
      <c r="M201" s="171">
        <f>Calc!AP127</f>
        <v>814.52189999999996</v>
      </c>
      <c r="N201" s="171" t="e">
        <f>Calc!AQ127</f>
        <v>#VALUE!</v>
      </c>
      <c r="O201" s="171">
        <f>Calc!AW127</f>
        <v>814.52030000000002</v>
      </c>
      <c r="P201" s="171">
        <f>Calc!AY127</f>
        <v>471.36365099136964</v>
      </c>
      <c r="Q201" s="170">
        <f>Calc!BB127</f>
        <v>8.8476287821360344</v>
      </c>
      <c r="R201" s="170">
        <f>Calc!BC127</f>
        <v>13.936010041252588</v>
      </c>
      <c r="S201" s="167">
        <f>Input!E127</f>
        <v>0</v>
      </c>
    </row>
    <row r="202" spans="1:19" x14ac:dyDescent="0.2">
      <c r="A202" s="167">
        <f>Input!A103</f>
        <v>10368</v>
      </c>
      <c r="B202" s="167" t="str">
        <f>Input!B103</f>
        <v>Hu1-13</v>
      </c>
      <c r="C202" s="168">
        <f>Calc!O103*1000</f>
        <v>13713.194098345051</v>
      </c>
      <c r="D202" s="168">
        <f>Calc!P103*1000</f>
        <v>2.4984929316437028</v>
      </c>
      <c r="E202" s="168">
        <f>Calc!X103</f>
        <v>0.85392589814746278</v>
      </c>
      <c r="F202" s="168">
        <f>Calc!Y103</f>
        <v>4.8221537364546022E-3</v>
      </c>
      <c r="G202" s="168">
        <f>Calc!AN103</f>
        <v>0.99985090648028407</v>
      </c>
      <c r="H202" s="168">
        <f>Calc!AO103</f>
        <v>2.938818577662595E-3</v>
      </c>
      <c r="I202" s="169">
        <f>Calc!AH103</f>
        <v>49063.155323355888</v>
      </c>
      <c r="J202" s="169">
        <f>Calc!AI103</f>
        <v>312.21710516262988</v>
      </c>
      <c r="K202" s="170">
        <f>Calc!AJ103</f>
        <v>0.22357833286790196</v>
      </c>
      <c r="L202" s="170">
        <f>Calc!AK103</f>
        <v>1.5875642781549331</v>
      </c>
      <c r="M202" s="171">
        <f>Calc!AP103</f>
        <v>836.54489999999998</v>
      </c>
      <c r="N202" s="171" t="e">
        <f>Calc!AQ103</f>
        <v>#VALUE!</v>
      </c>
      <c r="O202" s="171">
        <f>Calc!AW103</f>
        <v>836.54319999999996</v>
      </c>
      <c r="P202" s="171">
        <f>Calc!AY103</f>
        <v>861.12604516413251</v>
      </c>
      <c r="Q202" s="170">
        <f>Calc!BB103</f>
        <v>2.3781636219894606</v>
      </c>
      <c r="R202" s="170">
        <f>Calc!BC103</f>
        <v>17.851033463522519</v>
      </c>
      <c r="S202" s="167">
        <f>Input!E103</f>
        <v>0</v>
      </c>
    </row>
    <row r="203" spans="1:19" s="167" customFormat="1" x14ac:dyDescent="0.2">
      <c r="A203" s="167">
        <f>Input!A267</f>
        <v>10815</v>
      </c>
      <c r="B203" s="167" t="str">
        <f>Input!B267</f>
        <v>Hu1-13</v>
      </c>
      <c r="C203" s="168">
        <f>Calc!O267*1000</f>
        <v>13701.982275004455</v>
      </c>
      <c r="D203" s="168">
        <f>Calc!P267*1000</f>
        <v>1.229079548382592</v>
      </c>
      <c r="E203" s="168">
        <f>Calc!X267</f>
        <v>0.8960214992446518</v>
      </c>
      <c r="F203" s="168">
        <f>Calc!Y267</f>
        <v>3.6319295483333326E-3</v>
      </c>
      <c r="G203" s="168">
        <f>Calc!AN267</f>
        <v>1.0003846886522358</v>
      </c>
      <c r="H203" s="168">
        <f>Calc!AO267</f>
        <v>3.5215514950389265E-3</v>
      </c>
      <c r="I203" s="169">
        <f>Calc!AH267</f>
        <v>46744.853107929579</v>
      </c>
      <c r="J203" s="169">
        <f>Calc!AI267</f>
        <v>250.91911884241324</v>
      </c>
      <c r="K203" s="170">
        <f>Calc!AJ267</f>
        <v>0.57957156068533244</v>
      </c>
      <c r="L203" s="170">
        <f>Calc!AK267</f>
        <v>1.4936978101459111</v>
      </c>
      <c r="M203" s="171">
        <f>Calc!AP267</f>
        <v>841.61109999999996</v>
      </c>
      <c r="N203" s="171" t="e">
        <f>Calc!AQ267</f>
        <v>#VALUE!</v>
      </c>
      <c r="O203" s="171">
        <f>Calc!AW267</f>
        <v>841.60929999999996</v>
      </c>
      <c r="P203" s="171">
        <f>Calc!AY267</f>
        <v>995.9514057471232</v>
      </c>
      <c r="Q203" s="170">
        <f>Calc!BB267</f>
        <v>6.2537058730060355</v>
      </c>
      <c r="R203" s="170">
        <f>Calc!BC267</f>
        <v>23.86722028016742</v>
      </c>
      <c r="S203" s="167">
        <f>Input!E267</f>
        <v>0</v>
      </c>
    </row>
    <row r="204" spans="1:19" x14ac:dyDescent="0.2">
      <c r="A204" s="167">
        <f>Input!A141</f>
        <v>10368</v>
      </c>
      <c r="B204" s="167" t="str">
        <f>Input!B141</f>
        <v>Hu1-13</v>
      </c>
      <c r="C204" s="168">
        <f>Calc!O141*1000</f>
        <v>13707.066666056566</v>
      </c>
      <c r="D204" s="168">
        <f>Calc!P141*1000</f>
        <v>1.9624693247648866</v>
      </c>
      <c r="E204" s="168">
        <f>Calc!X141</f>
        <v>0.89106752256690203</v>
      </c>
      <c r="F204" s="168">
        <f>Calc!Y141</f>
        <v>6.5026789717161134E-3</v>
      </c>
      <c r="G204" s="168">
        <f>Calc!AN141</f>
        <v>1.0009092269595281</v>
      </c>
      <c r="H204" s="168">
        <f>Calc!AO141</f>
        <v>3.4291516877280174E-3</v>
      </c>
      <c r="I204" s="169">
        <f>Calc!AH141</f>
        <v>47046.833155575587</v>
      </c>
      <c r="J204" s="169">
        <f>Calc!AI141</f>
        <v>379.22373486024787</v>
      </c>
      <c r="K204" s="170">
        <f>Calc!AJ141</f>
        <v>0.9245640577875136</v>
      </c>
      <c r="L204" s="170">
        <f>Calc!AK141</f>
        <v>2.0697506426585823</v>
      </c>
      <c r="M204" s="171">
        <f>Calc!AP141</f>
        <v>848.54740000000004</v>
      </c>
      <c r="N204" s="171" t="e">
        <f>Calc!AQ141</f>
        <v>#VALUE!</v>
      </c>
      <c r="O204" s="171">
        <f>Calc!AW141</f>
        <v>848.54570000000001</v>
      </c>
      <c r="P204" s="171">
        <f>Calc!AY141</f>
        <v>1163.9748542183138</v>
      </c>
      <c r="Q204" s="170">
        <f>Calc!BB141</f>
        <v>10.173759123938067</v>
      </c>
      <c r="R204" s="170">
        <f>Calc!BC141</f>
        <v>40.483172930264232</v>
      </c>
      <c r="S204" s="167">
        <f>Input!E141</f>
        <v>0</v>
      </c>
    </row>
    <row r="205" spans="1:19" s="167" customFormat="1" x14ac:dyDescent="0.2">
      <c r="A205" s="167">
        <f>Input!A203</f>
        <v>10368</v>
      </c>
      <c r="B205" s="167" t="str">
        <f>Input!B203</f>
        <v>Hu1-13</v>
      </c>
      <c r="C205" s="168">
        <f>Calc!O203*1000</f>
        <v>13708.108638351201</v>
      </c>
      <c r="D205" s="168">
        <f>Calc!P203*1000</f>
        <v>4.72724407290334</v>
      </c>
      <c r="E205" s="168">
        <f>Calc!X203</f>
        <v>0.9335884491501224</v>
      </c>
      <c r="F205" s="168">
        <f>Calc!Y203</f>
        <v>1.2557209998283496E-2</v>
      </c>
      <c r="G205" s="168">
        <f>Calc!AN203</f>
        <v>0.9990008209080955</v>
      </c>
      <c r="H205" s="168">
        <f>Calc!AO203</f>
        <v>3.2372257511724518E-3</v>
      </c>
      <c r="I205" s="169">
        <f>Calc!AH203</f>
        <v>44821.842503647436</v>
      </c>
      <c r="J205" s="169">
        <f>Calc!AI203</f>
        <v>619.931639198178</v>
      </c>
      <c r="K205" s="170">
        <f>Calc!AJ203</f>
        <v>-0.40257454230907541</v>
      </c>
      <c r="L205" s="170">
        <f>Calc!AK203</f>
        <v>3.7124961421403202</v>
      </c>
      <c r="M205" s="171">
        <f>Calc!AP203</f>
        <v>849.15179999999998</v>
      </c>
      <c r="N205" s="171" t="e">
        <f>Calc!AQ203</f>
        <v>#VALUE!</v>
      </c>
      <c r="O205" s="171">
        <f>Calc!AW203</f>
        <v>849.15</v>
      </c>
      <c r="P205" s="171">
        <f>Calc!AY203</f>
        <v>1633.5655034973233</v>
      </c>
      <c r="Q205" s="170">
        <f>Calc!BB203</f>
        <v>-4.4374400462800612</v>
      </c>
      <c r="R205" s="170">
        <f>Calc!BC203</f>
        <v>45.76361746812902</v>
      </c>
      <c r="S205" s="167">
        <f>Input!E203</f>
        <v>0</v>
      </c>
    </row>
    <row r="206" spans="1:19" x14ac:dyDescent="0.2">
      <c r="A206" s="167">
        <f>Input!A111</f>
        <v>10368</v>
      </c>
      <c r="B206" s="167" t="str">
        <f>Input!B111</f>
        <v>Hu1-13</v>
      </c>
      <c r="C206" s="168">
        <f>Calc!O111*1000</f>
        <v>13714.877328519073</v>
      </c>
      <c r="D206" s="168">
        <f>Calc!P111*1000</f>
        <v>3.0303877607967253</v>
      </c>
      <c r="E206" s="168">
        <f>Calc!X111</f>
        <v>0.84392627559595923</v>
      </c>
      <c r="F206" s="168">
        <f>Calc!Y111</f>
        <v>5.8228803617116111E-3</v>
      </c>
      <c r="G206" s="168">
        <f>Calc!AN111</f>
        <v>1.0000817372981656</v>
      </c>
      <c r="H206" s="168">
        <f>Calc!AO111</f>
        <v>3.0918972124742198E-3</v>
      </c>
      <c r="I206" s="169">
        <f>Calc!AH111</f>
        <v>49662.057394861513</v>
      </c>
      <c r="J206" s="169">
        <f>Calc!AI111</f>
        <v>375.32161845345013</v>
      </c>
      <c r="K206" s="170">
        <f>Calc!AJ111</f>
        <v>0.32147565871643025</v>
      </c>
      <c r="L206" s="170">
        <f>Calc!AK111</f>
        <v>2.0561439850952916</v>
      </c>
      <c r="M206" s="171">
        <f>Calc!AP111</f>
        <v>859.61450000000002</v>
      </c>
      <c r="N206" s="171" t="e">
        <f>Calc!AQ111</f>
        <v>#VALUE!</v>
      </c>
      <c r="O206" s="171">
        <f>Calc!AW111</f>
        <v>859.61279999999999</v>
      </c>
      <c r="P206" s="171">
        <f>Calc!AY111</f>
        <v>1221.7870210236756</v>
      </c>
      <c r="Q206" s="170">
        <f>Calc!BB111</f>
        <v>3.6498650957990231</v>
      </c>
      <c r="R206" s="170">
        <f>Calc!BC111</f>
        <v>26.529372448222603</v>
      </c>
      <c r="S206" s="167">
        <f>Input!E111</f>
        <v>0</v>
      </c>
    </row>
    <row r="207" spans="1:19" s="167" customFormat="1" x14ac:dyDescent="0.2">
      <c r="A207" s="167">
        <f>Input!A113</f>
        <v>10368</v>
      </c>
      <c r="B207" s="167" t="str">
        <f>Input!B113</f>
        <v>Hu1-13</v>
      </c>
      <c r="C207" s="168">
        <f>Calc!O113*1000</f>
        <v>13714.877328519073</v>
      </c>
      <c r="D207" s="168">
        <f>Calc!P113*1000</f>
        <v>3.0303877607967253</v>
      </c>
      <c r="E207" s="168">
        <f>Calc!X113</f>
        <v>0.84392627559595923</v>
      </c>
      <c r="F207" s="168">
        <f>Calc!Y113</f>
        <v>5.8228803617116111E-3</v>
      </c>
      <c r="G207" s="168">
        <f>Calc!AN113</f>
        <v>1.0000817372981656</v>
      </c>
      <c r="H207" s="168">
        <f>Calc!AO113</f>
        <v>3.0918972124742198E-3</v>
      </c>
      <c r="I207" s="169">
        <f>Calc!AH113</f>
        <v>49662.057394861513</v>
      </c>
      <c r="J207" s="169">
        <f>Calc!AI113</f>
        <v>375.32161845345013</v>
      </c>
      <c r="K207" s="170">
        <f>Calc!AJ113</f>
        <v>0.32147565871643025</v>
      </c>
      <c r="L207" s="170">
        <f>Calc!AK113</f>
        <v>2.0561439850952916</v>
      </c>
      <c r="M207" s="171">
        <f>Calc!AP113</f>
        <v>859.61450000000002</v>
      </c>
      <c r="N207" s="171" t="e">
        <f>Calc!AQ113</f>
        <v>#VALUE!</v>
      </c>
      <c r="O207" s="171">
        <f>Calc!AW113</f>
        <v>859.61279999999999</v>
      </c>
      <c r="P207" s="171">
        <f>Calc!AY113</f>
        <v>1221.7870210236756</v>
      </c>
      <c r="Q207" s="170">
        <f>Calc!BB113</f>
        <v>3.6498650957990231</v>
      </c>
      <c r="R207" s="170">
        <f>Calc!BC113</f>
        <v>26.529372448222603</v>
      </c>
      <c r="S207" s="167">
        <f>Input!E113</f>
        <v>0</v>
      </c>
    </row>
    <row r="208" spans="1:19" x14ac:dyDescent="0.2">
      <c r="A208" s="167">
        <f>Input!A19</f>
        <v>10368</v>
      </c>
      <c r="B208" s="167" t="str">
        <f>Input!B19</f>
        <v>Hu1-13</v>
      </c>
      <c r="C208" s="168">
        <f>Calc!O19*1000</f>
        <v>13705.466814067109</v>
      </c>
      <c r="D208" s="168">
        <f>Calc!P19*1000</f>
        <v>3.4317859887952453</v>
      </c>
      <c r="E208" s="168">
        <f>Calc!X19</f>
        <v>0.77937034484064138</v>
      </c>
      <c r="F208" s="168">
        <f>Calc!Y19</f>
        <v>5.4293958216867109E-3</v>
      </c>
      <c r="G208" s="168">
        <f>Calc!AN19</f>
        <v>0.99838363009092645</v>
      </c>
      <c r="H208" s="168">
        <f>Calc!AO19</f>
        <v>4.0985437322774484E-3</v>
      </c>
      <c r="I208" s="169">
        <f>Calc!AH19</f>
        <v>53647.464293650934</v>
      </c>
      <c r="J208" s="169">
        <f>Calc!AI19</f>
        <v>433.58421379782794</v>
      </c>
      <c r="K208" s="170">
        <f>Calc!AJ19</f>
        <v>-0.86579388168606108</v>
      </c>
      <c r="L208" s="170">
        <f>Calc!AK19</f>
        <v>2.534582310374236</v>
      </c>
      <c r="M208" s="171">
        <f>Calc!AP19</f>
        <v>863.07349999999997</v>
      </c>
      <c r="N208" s="171" t="e">
        <f>Calc!AQ19</f>
        <v>#VALUE!</v>
      </c>
      <c r="O208" s="171">
        <f>Calc!AW19</f>
        <v>863.07190000000003</v>
      </c>
      <c r="P208" s="171">
        <f>Calc!AY19</f>
        <v>1638.9495318243228</v>
      </c>
      <c r="Q208" s="170">
        <f>Calc!BB19</f>
        <v>-9.9263387121247213</v>
      </c>
      <c r="R208" s="170">
        <f>Calc!BC19</f>
        <v>30.459475693221428</v>
      </c>
      <c r="S208" s="167">
        <f>Input!E19</f>
        <v>0</v>
      </c>
    </row>
    <row r="209" spans="1:19" s="167" customFormat="1" x14ac:dyDescent="0.2">
      <c r="A209" s="167">
        <f>Input!A165</f>
        <v>10368</v>
      </c>
      <c r="B209" s="167" t="str">
        <f>Input!B165</f>
        <v>Hu1-13</v>
      </c>
      <c r="C209" s="168">
        <f>Calc!O165*1000</f>
        <v>13707.930162289089</v>
      </c>
      <c r="D209" s="168">
        <f>Calc!P165*1000</f>
        <v>2.0458306245269107</v>
      </c>
      <c r="E209" s="168">
        <f>Calc!X165</f>
        <v>0.87704181406960424</v>
      </c>
      <c r="F209" s="168">
        <f>Calc!Y165</f>
        <v>3.4332347488734111E-3</v>
      </c>
      <c r="G209" s="168">
        <f>Calc!AN165</f>
        <v>0.99877493301118059</v>
      </c>
      <c r="H209" s="168">
        <f>Calc!AO165</f>
        <v>2.5088925271140299E-3</v>
      </c>
      <c r="I209" s="169">
        <f>Calc!AH165</f>
        <v>47700.288973657516</v>
      </c>
      <c r="J209" s="169">
        <f>Calc!AI165</f>
        <v>221.7499992602927</v>
      </c>
      <c r="K209" s="170">
        <f>Calc!AJ165</f>
        <v>-0.65955749917756545</v>
      </c>
      <c r="L209" s="170">
        <f>Calc!AK165</f>
        <v>1.5523411946466656</v>
      </c>
      <c r="M209" s="171">
        <f>Calc!AP165</f>
        <v>895.55269999999996</v>
      </c>
      <c r="N209" s="171" t="e">
        <f>Calc!AQ165</f>
        <v>#VALUE!</v>
      </c>
      <c r="O209" s="171">
        <f>Calc!AW165</f>
        <v>895.55089999999996</v>
      </c>
      <c r="P209" s="171">
        <f>Calc!AY165</f>
        <v>1349.3592384514609</v>
      </c>
      <c r="Q209" s="170">
        <f>Calc!BB165</f>
        <v>-8.2888346315521204</v>
      </c>
      <c r="R209" s="170">
        <f>Calc!BC165</f>
        <v>37.146320218297987</v>
      </c>
      <c r="S209" s="167">
        <f>Input!E165</f>
        <v>0</v>
      </c>
    </row>
    <row r="210" spans="1:19" x14ac:dyDescent="0.2">
      <c r="A210" s="167">
        <f>Input!A13</f>
        <v>10368</v>
      </c>
      <c r="B210" s="167" t="str">
        <f>Input!B13</f>
        <v>Hu1-13</v>
      </c>
      <c r="C210" s="168">
        <f>Calc!O13*1000</f>
        <v>13710.692544954602</v>
      </c>
      <c r="D210" s="168">
        <f>Calc!P13*1000</f>
        <v>2.1040198945736583</v>
      </c>
      <c r="E210" s="168">
        <f>Calc!X13</f>
        <v>0.7690902619604687</v>
      </c>
      <c r="F210" s="168">
        <f>Calc!Y13</f>
        <v>3.7570538128538678E-3</v>
      </c>
      <c r="G210" s="168">
        <f>Calc!AN13</f>
        <v>1.0051494396671139</v>
      </c>
      <c r="H210" s="168">
        <f>Calc!AO13</f>
        <v>2.2006663724531035E-3</v>
      </c>
      <c r="I210" s="169">
        <f>Calc!AH13</f>
        <v>54753.830453555987</v>
      </c>
      <c r="J210" s="169">
        <f>Calc!AI13</f>
        <v>292.99041309396154</v>
      </c>
      <c r="K210" s="170">
        <f>Calc!AJ13</f>
        <v>0.5625808101801244</v>
      </c>
      <c r="L210" s="170">
        <f>Calc!AK13</f>
        <v>1.8198515858225919</v>
      </c>
      <c r="M210" s="171" t="str">
        <f>Calc!AP13</f>
        <v>Out of range</v>
      </c>
      <c r="N210" s="171" t="e">
        <f>Calc!AQ13</f>
        <v>#VALUE!</v>
      </c>
      <c r="O210" s="171" t="str">
        <f>Calc!AW13</f>
        <v>Out of range</v>
      </c>
      <c r="P210" s="171" t="e">
        <f>Calc!AY13</f>
        <v>#VALUE!</v>
      </c>
      <c r="Q210" s="170" t="e">
        <f>Calc!BB13</f>
        <v>#VALUE!</v>
      </c>
      <c r="R210" s="170" t="e">
        <f>Calc!BC13</f>
        <v>#VALUE!</v>
      </c>
      <c r="S210" s="167">
        <f>Input!E13</f>
        <v>0</v>
      </c>
    </row>
    <row r="211" spans="1:19" s="167" customFormat="1" x14ac:dyDescent="0.2">
      <c r="A211" s="167">
        <f>Input!A15</f>
        <v>10368</v>
      </c>
      <c r="B211" s="167" t="str">
        <f>Input!B15</f>
        <v>Hu1-13</v>
      </c>
      <c r="C211" s="168">
        <f>Calc!O15*1000</f>
        <v>13708.637593748113</v>
      </c>
      <c r="D211" s="168">
        <f>Calc!P15*1000</f>
        <v>2.4086991071431525</v>
      </c>
      <c r="E211" s="168">
        <f>Calc!X15</f>
        <v>0.76308911560767245</v>
      </c>
      <c r="F211" s="168">
        <f>Calc!Y15</f>
        <v>3.3193408332810926E-3</v>
      </c>
      <c r="G211" s="168">
        <f>Calc!AN15</f>
        <v>0.99973449306870898</v>
      </c>
      <c r="H211" s="168">
        <f>Calc!AO15</f>
        <v>2.5495132774651951E-3</v>
      </c>
      <c r="I211" s="169">
        <f>Calc!AH15</f>
        <v>54878.913579199419</v>
      </c>
      <c r="J211" s="169">
        <f>Calc!AI15</f>
        <v>276.5483131556723</v>
      </c>
      <c r="K211" s="170">
        <f>Calc!AJ15</f>
        <v>-0.2162980370885581</v>
      </c>
      <c r="L211" s="170">
        <f>Calc!AK15</f>
        <v>2.2358108152115226</v>
      </c>
      <c r="M211" s="171" t="str">
        <f>Calc!AP15</f>
        <v>Out of range</v>
      </c>
      <c r="N211" s="171" t="e">
        <f>Calc!AQ15</f>
        <v>#VALUE!</v>
      </c>
      <c r="O211" s="171" t="str">
        <f>Calc!AW15</f>
        <v>Out of range</v>
      </c>
      <c r="P211" s="171" t="e">
        <f>Calc!AY15</f>
        <v>#VALUE!</v>
      </c>
      <c r="Q211" s="170" t="e">
        <f>Calc!BB15</f>
        <v>#VALUE!</v>
      </c>
      <c r="R211" s="170" t="e">
        <f>Calc!BC15</f>
        <v>#VALUE!</v>
      </c>
      <c r="S211" s="167">
        <f>Input!E15</f>
        <v>0</v>
      </c>
    </row>
    <row r="212" spans="1:19" x14ac:dyDescent="0.2">
      <c r="A212" s="167">
        <f>Input!A27</f>
        <v>10368</v>
      </c>
      <c r="B212" s="167" t="str">
        <f>Input!B27</f>
        <v>Hu1-13</v>
      </c>
      <c r="C212" s="168">
        <f>Calc!O27*1000</f>
        <v>13707.176826951305</v>
      </c>
      <c r="D212" s="168">
        <f>Calc!P27*1000</f>
        <v>2.5554132232458673</v>
      </c>
      <c r="E212" s="168">
        <f>Calc!X27</f>
        <v>0.75959147570809216</v>
      </c>
      <c r="F212" s="168">
        <f>Calc!Y27</f>
        <v>3.654499569348595E-3</v>
      </c>
      <c r="G212" s="168">
        <f>Calc!AN27</f>
        <v>1.0013572742088614</v>
      </c>
      <c r="H212" s="168">
        <f>Calc!AO27</f>
        <v>2.5411416512422826E-3</v>
      </c>
      <c r="I212" s="169">
        <f>Calc!AH27</f>
        <v>55215.216871443678</v>
      </c>
      <c r="J212" s="169">
        <f>Calc!AI27</f>
        <v>300.16061795645322</v>
      </c>
      <c r="K212" s="170">
        <f>Calc!AJ27</f>
        <v>-1.4684952162223874</v>
      </c>
      <c r="L212" s="170">
        <f>Calc!AK27</f>
        <v>1.55588435211204</v>
      </c>
      <c r="M212" s="171" t="str">
        <f>Calc!AP27</f>
        <v>Out of range</v>
      </c>
      <c r="N212" s="171" t="e">
        <f>Calc!AQ27</f>
        <v>#VALUE!</v>
      </c>
      <c r="O212" s="171" t="str">
        <f>Calc!AW27</f>
        <v>Out of range</v>
      </c>
      <c r="P212" s="171" t="e">
        <f>Calc!AY27</f>
        <v>#VALUE!</v>
      </c>
      <c r="Q212" s="170" t="e">
        <f>Calc!BB27</f>
        <v>#VALUE!</v>
      </c>
      <c r="R212" s="170" t="e">
        <f>Calc!BC27</f>
        <v>#VALUE!</v>
      </c>
      <c r="S212" s="167">
        <f>Input!E27</f>
        <v>0</v>
      </c>
    </row>
    <row r="213" spans="1:19" s="167" customFormat="1" x14ac:dyDescent="0.2">
      <c r="A213" s="167">
        <f>Input!A29</f>
        <v>10368</v>
      </c>
      <c r="B213" s="167" t="str">
        <f>Input!B29</f>
        <v>Hu1-13</v>
      </c>
      <c r="C213" s="168">
        <f>Calc!O29*1000</f>
        <v>13706.529850886373</v>
      </c>
      <c r="D213" s="168">
        <f>Calc!P29*1000</f>
        <v>2.5960866149245332</v>
      </c>
      <c r="E213" s="168">
        <f>Calc!X29</f>
        <v>0.76886084088515882</v>
      </c>
      <c r="F213" s="168">
        <f>Calc!Y29</f>
        <v>3.4915288671404877E-3</v>
      </c>
      <c r="G213" s="168">
        <f>Calc!AN29</f>
        <v>1.0069208480713332</v>
      </c>
      <c r="H213" s="168">
        <f>Calc!AO29</f>
        <v>2.7675856378350855E-3</v>
      </c>
      <c r="I213" s="169">
        <f>Calc!AH29</f>
        <v>54850.033754882905</v>
      </c>
      <c r="J213" s="169">
        <f>Calc!AI29</f>
        <v>290.96877110566459</v>
      </c>
      <c r="K213" s="170">
        <f>Calc!AJ29</f>
        <v>3.0746389880542679E-2</v>
      </c>
      <c r="L213" s="170">
        <f>Calc!AK29</f>
        <v>1.8750601806353429</v>
      </c>
      <c r="M213" s="171" t="str">
        <f>Calc!AP29</f>
        <v>Out of range</v>
      </c>
      <c r="N213" s="171" t="e">
        <f>Calc!AQ29</f>
        <v>#VALUE!</v>
      </c>
      <c r="O213" s="171" t="str">
        <f>Calc!AW29</f>
        <v>Out of range</v>
      </c>
      <c r="P213" s="171" t="e">
        <f>Calc!AY29</f>
        <v>#VALUE!</v>
      </c>
      <c r="Q213" s="170" t="e">
        <f>Calc!BB29</f>
        <v>#VALUE!</v>
      </c>
      <c r="R213" s="170" t="e">
        <f>Calc!BC29</f>
        <v>#VALUE!</v>
      </c>
      <c r="S213" s="167">
        <f>Input!E29</f>
        <v>0</v>
      </c>
    </row>
    <row r="214" spans="1:19" x14ac:dyDescent="0.2">
      <c r="A214" s="167">
        <f>Input!A49</f>
        <v>10368</v>
      </c>
      <c r="B214" s="167" t="str">
        <f>Input!B49</f>
        <v>Hu1-13</v>
      </c>
      <c r="C214" s="168">
        <f>Calc!O49*1000</f>
        <v>13711.031925317922</v>
      </c>
      <c r="D214" s="168">
        <f>Calc!P49*1000</f>
        <v>0.61615648249820476</v>
      </c>
      <c r="E214" s="168">
        <f>Calc!X49</f>
        <v>0.88024486215016107</v>
      </c>
      <c r="F214" s="168">
        <f>Calc!Y49</f>
        <v>4.6088418986208503E-3</v>
      </c>
      <c r="G214" s="168">
        <f>Calc!AN49</f>
        <v>1.1348276813284042</v>
      </c>
      <c r="H214" s="168">
        <f>Calc!AO49</f>
        <v>6.3011825329755879E-3</v>
      </c>
      <c r="I214" s="169">
        <f>Calc!AH49</f>
        <v>54013.007049664666</v>
      </c>
      <c r="J214" s="169">
        <f>Calc!AI49</f>
        <v>412.21165023524156</v>
      </c>
      <c r="K214" s="170">
        <f>Calc!AJ49</f>
        <v>-0.32103080152934282</v>
      </c>
      <c r="L214" s="170">
        <f>Calc!AK49</f>
        <v>0.3931061796501798</v>
      </c>
      <c r="M214" s="171" t="str">
        <f>Calc!AP49</f>
        <v>Out of range</v>
      </c>
      <c r="N214" s="171" t="e">
        <f>Calc!AQ49</f>
        <v>#VALUE!</v>
      </c>
      <c r="O214" s="171" t="str">
        <f>Calc!AW49</f>
        <v>Out of range</v>
      </c>
      <c r="P214" s="171" t="e">
        <f>Calc!AY49</f>
        <v>#VALUE!</v>
      </c>
      <c r="Q214" s="170" t="e">
        <f>Calc!BB49</f>
        <v>#VALUE!</v>
      </c>
      <c r="R214" s="170" t="e">
        <f>Calc!BC49</f>
        <v>#VALUE!</v>
      </c>
      <c r="S214" s="167">
        <f>Input!E49</f>
        <v>0</v>
      </c>
    </row>
    <row r="215" spans="1:19" s="167" customFormat="1" x14ac:dyDescent="0.2">
      <c r="A215" s="167">
        <f>Input!A51</f>
        <v>10368</v>
      </c>
      <c r="B215" s="167" t="str">
        <f>Input!B51</f>
        <v>Hu1-13</v>
      </c>
      <c r="C215" s="168">
        <f>Calc!O51*1000</f>
        <v>13710.968664344027</v>
      </c>
      <c r="D215" s="168">
        <f>Calc!P51*1000</f>
        <v>0.56786247382883936</v>
      </c>
      <c r="E215" s="168">
        <f>Calc!X51</f>
        <v>0.8906681370125169</v>
      </c>
      <c r="F215" s="168">
        <f>Calc!Y51</f>
        <v>4.404741331695247E-3</v>
      </c>
      <c r="G215" s="168">
        <f>Calc!AN51</f>
        <v>1.1386585082937519</v>
      </c>
      <c r="H215" s="168">
        <f>Calc!AO51</f>
        <v>5.4431403426398253E-3</v>
      </c>
      <c r="I215" s="169">
        <f>Calc!AH51</f>
        <v>53560.856116531817</v>
      </c>
      <c r="J215" s="169">
        <f>Calc!AI51</f>
        <v>368.3919132185253</v>
      </c>
      <c r="K215" s="170">
        <f>Calc!AJ51</f>
        <v>-3.6740784422173434E-2</v>
      </c>
      <c r="L215" s="170">
        <f>Calc!AK51</f>
        <v>0.47470129021052471</v>
      </c>
      <c r="M215" s="171" t="str">
        <f>Calc!AP51</f>
        <v>Out of range</v>
      </c>
      <c r="N215" s="171" t="e">
        <f>Calc!AQ51</f>
        <v>#VALUE!</v>
      </c>
      <c r="O215" s="171" t="str">
        <f>Calc!AW51</f>
        <v>Out of range</v>
      </c>
      <c r="P215" s="171" t="e">
        <f>Calc!AY51</f>
        <v>#VALUE!</v>
      </c>
      <c r="Q215" s="170" t="e">
        <f>Calc!BB51</f>
        <v>#VALUE!</v>
      </c>
      <c r="R215" s="170" t="e">
        <f>Calc!BC51</f>
        <v>#VALUE!</v>
      </c>
      <c r="S215" s="167">
        <f>Input!E51</f>
        <v>0</v>
      </c>
    </row>
    <row r="216" spans="1:19" x14ac:dyDescent="0.2">
      <c r="A216" s="167">
        <f>Input!A53</f>
        <v>10368</v>
      </c>
      <c r="B216" s="167" t="str">
        <f>Input!B53</f>
        <v>Hu1-13</v>
      </c>
      <c r="C216" s="168">
        <f>Calc!O53*1000</f>
        <v>13710.486635912339</v>
      </c>
      <c r="D216" s="168">
        <f>Calc!P53*1000</f>
        <v>0.48116871399948863</v>
      </c>
      <c r="E216" s="168">
        <f>Calc!X53</f>
        <v>0.8895290826882678</v>
      </c>
      <c r="F216" s="168">
        <f>Calc!Y53</f>
        <v>4.5023054546404926E-3</v>
      </c>
      <c r="G216" s="168">
        <f>Calc!AN53</f>
        <v>1.139500413927556</v>
      </c>
      <c r="H216" s="168">
        <f>Calc!AO53</f>
        <v>5.5541675890304698E-3</v>
      </c>
      <c r="I216" s="169">
        <f>Calc!AH53</f>
        <v>53667.207462063998</v>
      </c>
      <c r="J216" s="169">
        <f>Calc!AI53</f>
        <v>377.10514395534688</v>
      </c>
      <c r="K216" s="170">
        <f>Calc!AJ53</f>
        <v>0.72596886912146275</v>
      </c>
      <c r="L216" s="170">
        <f>Calc!AK53</f>
        <v>0.36531331102222886</v>
      </c>
      <c r="M216" s="171" t="str">
        <f>Calc!AP53</f>
        <v>Out of range</v>
      </c>
      <c r="N216" s="171" t="e">
        <f>Calc!AQ53</f>
        <v>#VALUE!</v>
      </c>
      <c r="O216" s="171" t="str">
        <f>Calc!AW53</f>
        <v>Out of range</v>
      </c>
      <c r="P216" s="171" t="e">
        <f>Calc!AY53</f>
        <v>#VALUE!</v>
      </c>
      <c r="Q216" s="170" t="e">
        <f>Calc!BB53</f>
        <v>#VALUE!</v>
      </c>
      <c r="R216" s="170" t="e">
        <f>Calc!BC53</f>
        <v>#VALUE!</v>
      </c>
      <c r="S216" s="167">
        <f>Input!E53</f>
        <v>0</v>
      </c>
    </row>
    <row r="217" spans="1:19" s="167" customFormat="1" x14ac:dyDescent="0.2">
      <c r="A217" s="167">
        <f>Input!A55</f>
        <v>10368</v>
      </c>
      <c r="B217" s="167" t="str">
        <f>Input!B55</f>
        <v>Hu1-13</v>
      </c>
      <c r="C217" s="168">
        <f>Calc!O55*1000</f>
        <v>13709.725910171084</v>
      </c>
      <c r="D217" s="168">
        <f>Calc!P55*1000</f>
        <v>0.53579100790198542</v>
      </c>
      <c r="E217" s="168">
        <f>Calc!X55</f>
        <v>0.88714199329823706</v>
      </c>
      <c r="F217" s="168">
        <f>Calc!Y55</f>
        <v>4.7864749419460444E-3</v>
      </c>
      <c r="G217" s="168">
        <f>Calc!AN55</f>
        <v>1.1376367223593131</v>
      </c>
      <c r="H217" s="168">
        <f>Calc!AO55</f>
        <v>6.6148094830864087E-3</v>
      </c>
      <c r="I217" s="169">
        <f>Calc!AH55</f>
        <v>53720.621660880679</v>
      </c>
      <c r="J217" s="169">
        <f>Calc!AI55</f>
        <v>426.11426991569425</v>
      </c>
      <c r="K217" s="170">
        <f>Calc!AJ55</f>
        <v>0.51544933893765688</v>
      </c>
      <c r="L217" s="170">
        <f>Calc!AK55</f>
        <v>0.50219358337827702</v>
      </c>
      <c r="M217" s="171" t="str">
        <f>Calc!AP55</f>
        <v>Out of range</v>
      </c>
      <c r="N217" s="171" t="e">
        <f>Calc!AQ55</f>
        <v>#VALUE!</v>
      </c>
      <c r="O217" s="171" t="str">
        <f>Calc!AW55</f>
        <v>Out of range</v>
      </c>
      <c r="P217" s="171" t="e">
        <f>Calc!AY55</f>
        <v>#VALUE!</v>
      </c>
      <c r="Q217" s="170" t="e">
        <f>Calc!BB55</f>
        <v>#VALUE!</v>
      </c>
      <c r="R217" s="170" t="e">
        <f>Calc!BC55</f>
        <v>#VALUE!</v>
      </c>
      <c r="S217" s="167">
        <f>Input!E55</f>
        <v>0</v>
      </c>
    </row>
    <row r="218" spans="1:19" x14ac:dyDescent="0.2">
      <c r="A218" s="167">
        <f>Input!A57</f>
        <v>10368</v>
      </c>
      <c r="B218" s="167" t="str">
        <f>Input!B57</f>
        <v>Hu1-13</v>
      </c>
      <c r="C218" s="168">
        <f>Calc!O57*1000</f>
        <v>13712.451246858858</v>
      </c>
      <c r="D218" s="168">
        <f>Calc!P57*1000</f>
        <v>2.1148651497001492</v>
      </c>
      <c r="E218" s="168">
        <f>Calc!X57</f>
        <v>0.77670901507387868</v>
      </c>
      <c r="F218" s="168">
        <f>Calc!Y57</f>
        <v>4.0866420117405284E-3</v>
      </c>
      <c r="G218" s="168">
        <f>Calc!AN57</f>
        <v>1.0000622004482025</v>
      </c>
      <c r="H218" s="168">
        <f>Calc!AO57</f>
        <v>2.2382576331312185E-3</v>
      </c>
      <c r="I218" s="169">
        <f>Calc!AH57</f>
        <v>53949.267861795321</v>
      </c>
      <c r="J218" s="169">
        <f>Calc!AI57</f>
        <v>308.3548765001396</v>
      </c>
      <c r="K218" s="170">
        <f>Calc!AJ57</f>
        <v>-0.52660952075234135</v>
      </c>
      <c r="L218" s="170">
        <f>Calc!AK57</f>
        <v>1.5617676466741617</v>
      </c>
      <c r="M218" s="171" t="str">
        <f>Calc!AP57</f>
        <v>Out of range</v>
      </c>
      <c r="N218" s="171" t="e">
        <f>Calc!AQ57</f>
        <v>#VALUE!</v>
      </c>
      <c r="O218" s="171" t="str">
        <f>Calc!AW57</f>
        <v>Out of range</v>
      </c>
      <c r="P218" s="171" t="e">
        <f>Calc!AY57</f>
        <v>#VALUE!</v>
      </c>
      <c r="Q218" s="170" t="e">
        <f>Calc!BB57</f>
        <v>#VALUE!</v>
      </c>
      <c r="R218" s="170" t="e">
        <f>Calc!BC57</f>
        <v>#VALUE!</v>
      </c>
      <c r="S218" s="167">
        <f>Input!E57</f>
        <v>0</v>
      </c>
    </row>
    <row r="219" spans="1:19" s="167" customFormat="1" x14ac:dyDescent="0.2">
      <c r="A219" s="167">
        <f>Input!A59</f>
        <v>10368</v>
      </c>
      <c r="B219" s="167" t="str">
        <f>Input!B59</f>
        <v>Hu1-13</v>
      </c>
      <c r="C219" s="168">
        <f>Calc!O59*1000</f>
        <v>13708.456502301469</v>
      </c>
      <c r="D219" s="168">
        <f>Calc!P59*1000</f>
        <v>1.1988130831779802</v>
      </c>
      <c r="E219" s="168">
        <f>Calc!X59</f>
        <v>0.78015142702269791</v>
      </c>
      <c r="F219" s="168">
        <f>Calc!Y59</f>
        <v>4.3768117513071072E-3</v>
      </c>
      <c r="G219" s="168">
        <f>Calc!AN59</f>
        <v>1.0010691243329899</v>
      </c>
      <c r="H219" s="168">
        <f>Calc!AO59</f>
        <v>2.1721823107920999E-3</v>
      </c>
      <c r="I219" s="169">
        <f>Calc!AH59</f>
        <v>53749.633854626532</v>
      </c>
      <c r="J219" s="169">
        <f>Calc!AI59</f>
        <v>323.28109893300683</v>
      </c>
      <c r="K219" s="170">
        <f>Calc!AJ59</f>
        <v>-0.81506221726912464</v>
      </c>
      <c r="L219" s="170">
        <f>Calc!AK59</f>
        <v>1.6153908484808375</v>
      </c>
      <c r="M219" s="171" t="str">
        <f>Calc!AP59</f>
        <v>Out of range</v>
      </c>
      <c r="N219" s="171" t="e">
        <f>Calc!AQ59</f>
        <v>#VALUE!</v>
      </c>
      <c r="O219" s="171" t="str">
        <f>Calc!AW59</f>
        <v>Out of range</v>
      </c>
      <c r="P219" s="171" t="e">
        <f>Calc!AY59</f>
        <v>#VALUE!</v>
      </c>
      <c r="Q219" s="170" t="e">
        <f>Calc!BB59</f>
        <v>#VALUE!</v>
      </c>
      <c r="R219" s="170" t="e">
        <f>Calc!BC59</f>
        <v>#VALUE!</v>
      </c>
      <c r="S219" s="167">
        <f>Input!E59</f>
        <v>0</v>
      </c>
    </row>
    <row r="220" spans="1:19" x14ac:dyDescent="0.2">
      <c r="A220" s="167">
        <f>Input!A61</f>
        <v>10368</v>
      </c>
      <c r="B220" s="167" t="str">
        <f>Input!B61</f>
        <v>Hu1-13</v>
      </c>
      <c r="C220" s="168">
        <f>Calc!O61*1000</f>
        <v>13709.469351396878</v>
      </c>
      <c r="D220" s="168">
        <f>Calc!P61*1000</f>
        <v>1.3571323313009709</v>
      </c>
      <c r="E220" s="168">
        <f>Calc!X61</f>
        <v>0.77817004851395166</v>
      </c>
      <c r="F220" s="168">
        <f>Calc!Y61</f>
        <v>2.5430046113318473E-3</v>
      </c>
      <c r="G220" s="168">
        <f>Calc!AN61</f>
        <v>1.0027271319178142</v>
      </c>
      <c r="H220" s="168">
        <f>Calc!AO61</f>
        <v>1.9358927931577184E-3</v>
      </c>
      <c r="I220" s="169">
        <f>Calc!AH61</f>
        <v>53979.728095705541</v>
      </c>
      <c r="J220" s="169">
        <f>Calc!AI61</f>
        <v>204.81650975893615</v>
      </c>
      <c r="K220" s="170">
        <f>Calc!AJ61</f>
        <v>-0.49954955508968446</v>
      </c>
      <c r="L220" s="170">
        <f>Calc!AK61</f>
        <v>1.5522872055084058</v>
      </c>
      <c r="M220" s="171" t="str">
        <f>Calc!AP61</f>
        <v>Out of range</v>
      </c>
      <c r="N220" s="171" t="e">
        <f>Calc!AQ61</f>
        <v>#VALUE!</v>
      </c>
      <c r="O220" s="171" t="str">
        <f>Calc!AW61</f>
        <v>Out of range</v>
      </c>
      <c r="P220" s="171" t="e">
        <f>Calc!AY61</f>
        <v>#VALUE!</v>
      </c>
      <c r="Q220" s="170" t="e">
        <f>Calc!BB61</f>
        <v>#VALUE!</v>
      </c>
      <c r="R220" s="170" t="e">
        <f>Calc!BC61</f>
        <v>#VALUE!</v>
      </c>
      <c r="S220" s="167">
        <f>Input!E61</f>
        <v>0</v>
      </c>
    </row>
    <row r="221" spans="1:19" s="167" customFormat="1" x14ac:dyDescent="0.2">
      <c r="A221" s="167">
        <f>Input!A65</f>
        <v>10368</v>
      </c>
      <c r="B221" s="167" t="str">
        <f>Input!B65</f>
        <v>Hu1-13</v>
      </c>
      <c r="C221" s="168">
        <f>Calc!O65*1000</f>
        <v>13711.168389624279</v>
      </c>
      <c r="D221" s="168">
        <f>Calc!P65*1000</f>
        <v>1.8106342319165509</v>
      </c>
      <c r="E221" s="168">
        <f>Calc!X65</f>
        <v>0.85255165155040868</v>
      </c>
      <c r="F221" s="168">
        <f>Calc!Y65</f>
        <v>5.318661536316608E-3</v>
      </c>
      <c r="G221" s="168">
        <f>Calc!AN65</f>
        <v>1.0006508436427282</v>
      </c>
      <c r="H221" s="168">
        <f>Calc!AO65</f>
        <v>2.7980594473710658E-3</v>
      </c>
      <c r="I221" s="169">
        <f>Calc!AH65</f>
        <v>49174.292775882735</v>
      </c>
      <c r="J221" s="169">
        <f>Calc!AI65</f>
        <v>336.11865971049059</v>
      </c>
      <c r="K221" s="170">
        <f>Calc!AJ65</f>
        <v>4.6464761670694799E-2</v>
      </c>
      <c r="L221" s="170">
        <f>Calc!AK65</f>
        <v>1.5842657886030358</v>
      </c>
      <c r="M221" s="171" t="str">
        <f>Calc!AP65</f>
        <v>Out of range</v>
      </c>
      <c r="N221" s="171" t="e">
        <f>Calc!AQ65</f>
        <v>#VALUE!</v>
      </c>
      <c r="O221" s="171" t="str">
        <f>Calc!AW65</f>
        <v>Out of range</v>
      </c>
      <c r="P221" s="171" t="e">
        <f>Calc!AY65</f>
        <v>#VALUE!</v>
      </c>
      <c r="Q221" s="170" t="e">
        <f>Calc!BB65</f>
        <v>#VALUE!</v>
      </c>
      <c r="R221" s="170" t="e">
        <f>Calc!BC65</f>
        <v>#VALUE!</v>
      </c>
      <c r="S221" s="167">
        <f>Input!E65</f>
        <v>0</v>
      </c>
    </row>
    <row r="222" spans="1:19" x14ac:dyDescent="0.2">
      <c r="A222" s="167">
        <f>Input!A67</f>
        <v>10368</v>
      </c>
      <c r="B222" s="167" t="str">
        <f>Input!B67</f>
        <v>Hu1-13</v>
      </c>
      <c r="C222" s="168">
        <f>Calc!O67*1000</f>
        <v>13711.168389624279</v>
      </c>
      <c r="D222" s="168">
        <f>Calc!P67*1000</f>
        <v>1.8106342319165509</v>
      </c>
      <c r="E222" s="168">
        <f>Calc!X67</f>
        <v>0.85255165155040868</v>
      </c>
      <c r="F222" s="168">
        <f>Calc!Y67</f>
        <v>5.318661536316608E-3</v>
      </c>
      <c r="G222" s="168">
        <f>Calc!AN67</f>
        <v>1.0006508436427282</v>
      </c>
      <c r="H222" s="168">
        <f>Calc!AO67</f>
        <v>2.7980594473710658E-3</v>
      </c>
      <c r="I222" s="169">
        <f>Calc!AH67</f>
        <v>49174.292775882735</v>
      </c>
      <c r="J222" s="169">
        <f>Calc!AI67</f>
        <v>336.11865971049059</v>
      </c>
      <c r="K222" s="170">
        <f>Calc!AJ67</f>
        <v>4.6464761670694799E-2</v>
      </c>
      <c r="L222" s="170">
        <f>Calc!AK67</f>
        <v>1.5842657886030358</v>
      </c>
      <c r="M222" s="171" t="str">
        <f>Calc!AP67</f>
        <v>Out of range</v>
      </c>
      <c r="N222" s="171" t="e">
        <f>Calc!AQ67</f>
        <v>#VALUE!</v>
      </c>
      <c r="O222" s="171" t="str">
        <f>Calc!AW67</f>
        <v>Out of range</v>
      </c>
      <c r="P222" s="171" t="e">
        <f>Calc!AY67</f>
        <v>#VALUE!</v>
      </c>
      <c r="Q222" s="170" t="e">
        <f>Calc!BB67</f>
        <v>#VALUE!</v>
      </c>
      <c r="R222" s="170" t="e">
        <f>Calc!BC67</f>
        <v>#VALUE!</v>
      </c>
      <c r="S222" s="167">
        <f>Input!E67</f>
        <v>0</v>
      </c>
    </row>
    <row r="223" spans="1:19" s="167" customFormat="1" x14ac:dyDescent="0.2">
      <c r="A223" s="167">
        <f>Input!A75</f>
        <v>10368</v>
      </c>
      <c r="B223" s="167" t="str">
        <f>Input!B75</f>
        <v>Hu1-13</v>
      </c>
      <c r="C223" s="168">
        <f>Calc!O75*1000</f>
        <v>13714.4432230413</v>
      </c>
      <c r="D223" s="168">
        <f>Calc!P75*1000</f>
        <v>2.0666370800141807</v>
      </c>
      <c r="E223" s="168">
        <f>Calc!X75</f>
        <v>0.85849569286570848</v>
      </c>
      <c r="F223" s="168">
        <f>Calc!Y75</f>
        <v>1.3665653190269533E-2</v>
      </c>
      <c r="G223" s="168">
        <f>Calc!AN75</f>
        <v>0.99895426871366155</v>
      </c>
      <c r="H223" s="168">
        <f>Calc!AO75</f>
        <v>3.1308937476026318E-3</v>
      </c>
      <c r="I223" s="169">
        <f>Calc!AH75</f>
        <v>48762.667999659607</v>
      </c>
      <c r="J223" s="169">
        <f>Calc!AI75</f>
        <v>791.07934866870403</v>
      </c>
      <c r="K223" s="170">
        <f>Calc!AJ75</f>
        <v>-0.80992336434604351</v>
      </c>
      <c r="L223" s="170">
        <f>Calc!AK75</f>
        <v>1.6001077637065746</v>
      </c>
      <c r="M223" s="171" t="str">
        <f>Calc!AP75</f>
        <v>Out of range</v>
      </c>
      <c r="N223" s="171" t="e">
        <f>Calc!AQ75</f>
        <v>#VALUE!</v>
      </c>
      <c r="O223" s="171" t="str">
        <f>Calc!AW75</f>
        <v>Out of range</v>
      </c>
      <c r="P223" s="171" t="e">
        <f>Calc!AY75</f>
        <v>#VALUE!</v>
      </c>
      <c r="Q223" s="170" t="e">
        <f>Calc!BB75</f>
        <v>#VALUE!</v>
      </c>
      <c r="R223" s="170" t="e">
        <f>Calc!BC75</f>
        <v>#VALUE!</v>
      </c>
      <c r="S223" s="167">
        <f>Input!E75</f>
        <v>0</v>
      </c>
    </row>
    <row r="224" spans="1:19" x14ac:dyDescent="0.2">
      <c r="A224" s="167">
        <f>Input!A79</f>
        <v>10368</v>
      </c>
      <c r="B224" s="167" t="str">
        <f>Input!B79</f>
        <v>Hu1-13</v>
      </c>
      <c r="C224" s="168">
        <f>Calc!O79*1000</f>
        <v>13712.996870691699</v>
      </c>
      <c r="D224" s="168">
        <f>Calc!P79*1000</f>
        <v>1.8989163189791092</v>
      </c>
      <c r="E224" s="168">
        <f>Calc!X79</f>
        <v>0.8661715085720425</v>
      </c>
      <c r="F224" s="168">
        <f>Calc!Y79</f>
        <v>4.4748802251784467E-3</v>
      </c>
      <c r="G224" s="168">
        <f>Calc!AN79</f>
        <v>1.0016754477898477</v>
      </c>
      <c r="H224" s="168">
        <f>Calc!AO79</f>
        <v>2.8249043878813091E-3</v>
      </c>
      <c r="I224" s="169">
        <f>Calc!AH79</f>
        <v>48457.087102294317</v>
      </c>
      <c r="J224" s="169">
        <f>Calc!AI79</f>
        <v>285.1345840583013</v>
      </c>
      <c r="K224" s="170">
        <f>Calc!AJ79</f>
        <v>-0.43814440625267181</v>
      </c>
      <c r="L224" s="170">
        <f>Calc!AK79</f>
        <v>1.6943964853149061</v>
      </c>
      <c r="M224" s="171" t="str">
        <f>Calc!AP79</f>
        <v>Out of range</v>
      </c>
      <c r="N224" s="171" t="e">
        <f>Calc!AQ79</f>
        <v>#VALUE!</v>
      </c>
      <c r="O224" s="171" t="str">
        <f>Calc!AW79</f>
        <v>Out of range</v>
      </c>
      <c r="P224" s="171" t="e">
        <f>Calc!AY79</f>
        <v>#VALUE!</v>
      </c>
      <c r="Q224" s="170" t="e">
        <f>Calc!BB79</f>
        <v>#VALUE!</v>
      </c>
      <c r="R224" s="170" t="e">
        <f>Calc!BC79</f>
        <v>#VALUE!</v>
      </c>
      <c r="S224" s="167">
        <f>Input!E79</f>
        <v>0</v>
      </c>
    </row>
    <row r="225" spans="1:19" s="167" customFormat="1" x14ac:dyDescent="0.2">
      <c r="A225" s="167">
        <f>Input!A83</f>
        <v>10368</v>
      </c>
      <c r="B225" s="167" t="str">
        <f>Input!B83</f>
        <v>Hu1-13</v>
      </c>
      <c r="C225" s="168">
        <f>Calc!O83*1000</f>
        <v>13711.422351738189</v>
      </c>
      <c r="D225" s="168">
        <f>Calc!P83*1000</f>
        <v>2.6385450011657685</v>
      </c>
      <c r="E225" s="168">
        <f>Calc!X83</f>
        <v>0.86860782652465673</v>
      </c>
      <c r="F225" s="168">
        <f>Calc!Y83</f>
        <v>4.9385184744114774E-3</v>
      </c>
      <c r="G225" s="168">
        <f>Calc!AN83</f>
        <v>0.99927404413901477</v>
      </c>
      <c r="H225" s="168">
        <f>Calc!AO83</f>
        <v>2.5896534090249046E-3</v>
      </c>
      <c r="I225" s="169">
        <f>Calc!AH83</f>
        <v>48199.792600595771</v>
      </c>
      <c r="J225" s="169">
        <f>Calc!AI83</f>
        <v>301.02523974597415</v>
      </c>
      <c r="K225" s="170">
        <f>Calc!AJ83</f>
        <v>-0.66759992352305453</v>
      </c>
      <c r="L225" s="170">
        <f>Calc!AK83</f>
        <v>1.5738892920191263</v>
      </c>
      <c r="M225" s="171" t="str">
        <f>Calc!AP83</f>
        <v>Out of range</v>
      </c>
      <c r="N225" s="171" t="e">
        <f>Calc!AQ83</f>
        <v>#VALUE!</v>
      </c>
      <c r="O225" s="171" t="str">
        <f>Calc!AW83</f>
        <v>Out of range</v>
      </c>
      <c r="P225" s="171" t="e">
        <f>Calc!AY83</f>
        <v>#VALUE!</v>
      </c>
      <c r="Q225" s="170" t="e">
        <f>Calc!BB83</f>
        <v>#VALUE!</v>
      </c>
      <c r="R225" s="170" t="e">
        <f>Calc!BC83</f>
        <v>#VALUE!</v>
      </c>
      <c r="S225" s="167">
        <f>Input!E83</f>
        <v>0</v>
      </c>
    </row>
    <row r="226" spans="1:19" x14ac:dyDescent="0.2">
      <c r="A226" s="167">
        <f>Input!A85</f>
        <v>10368</v>
      </c>
      <c r="B226" s="167" t="str">
        <f>Input!B85</f>
        <v>Hu1-13</v>
      </c>
      <c r="C226" s="168">
        <f>Calc!O85*1000</f>
        <v>13710.135467103108</v>
      </c>
      <c r="D226" s="168">
        <f>Calc!P85*1000</f>
        <v>1.7380974876308104</v>
      </c>
      <c r="E226" s="168">
        <f>Calc!X85</f>
        <v>0.86523710425899192</v>
      </c>
      <c r="F226" s="168">
        <f>Calc!Y85</f>
        <v>5.539107617785137E-3</v>
      </c>
      <c r="G226" s="168">
        <f>Calc!AN85</f>
        <v>0.99863901041371639</v>
      </c>
      <c r="H226" s="168">
        <f>Calc!AO85</f>
        <v>2.7612099703108761E-3</v>
      </c>
      <c r="I226" s="169">
        <f>Calc!AH85</f>
        <v>48352.276954838257</v>
      </c>
      <c r="J226" s="169">
        <f>Calc!AI85</f>
        <v>337.12507038753677</v>
      </c>
      <c r="K226" s="170">
        <f>Calc!AJ85</f>
        <v>-1.8886243377458367</v>
      </c>
      <c r="L226" s="170">
        <f>Calc!AK85</f>
        <v>1.8392823397787488</v>
      </c>
      <c r="M226" s="171" t="str">
        <f>Calc!AP85</f>
        <v>Out of range</v>
      </c>
      <c r="N226" s="171" t="e">
        <f>Calc!AQ85</f>
        <v>#VALUE!</v>
      </c>
      <c r="O226" s="171" t="str">
        <f>Calc!AW85</f>
        <v>Out of range</v>
      </c>
      <c r="P226" s="171" t="e">
        <f>Calc!AY85</f>
        <v>#VALUE!</v>
      </c>
      <c r="Q226" s="170" t="e">
        <f>Calc!BB85</f>
        <v>#VALUE!</v>
      </c>
      <c r="R226" s="170" t="e">
        <f>Calc!BC85</f>
        <v>#VALUE!</v>
      </c>
      <c r="S226" s="167">
        <f>Input!E85</f>
        <v>0</v>
      </c>
    </row>
    <row r="227" spans="1:19" s="167" customFormat="1" x14ac:dyDescent="0.2">
      <c r="A227" s="167">
        <f>Input!A87</f>
        <v>10368</v>
      </c>
      <c r="B227" s="167" t="str">
        <f>Input!B87</f>
        <v>Hu1-13</v>
      </c>
      <c r="C227" s="168">
        <f>Calc!O87*1000</f>
        <v>13710.135467103108</v>
      </c>
      <c r="D227" s="168">
        <f>Calc!P87*1000</f>
        <v>1.7380974876308104</v>
      </c>
      <c r="E227" s="168">
        <f>Calc!X87</f>
        <v>0.86523710425899192</v>
      </c>
      <c r="F227" s="168">
        <f>Calc!Y87</f>
        <v>5.539107617785137E-3</v>
      </c>
      <c r="G227" s="168">
        <f>Calc!AN87</f>
        <v>0.99863901041371639</v>
      </c>
      <c r="H227" s="168">
        <f>Calc!AO87</f>
        <v>2.7612099703108761E-3</v>
      </c>
      <c r="I227" s="169">
        <f>Calc!AH87</f>
        <v>48352.276954838257</v>
      </c>
      <c r="J227" s="169">
        <f>Calc!AI87</f>
        <v>337.12507038753677</v>
      </c>
      <c r="K227" s="170">
        <f>Calc!AJ87</f>
        <v>-1.8886243377458367</v>
      </c>
      <c r="L227" s="170">
        <f>Calc!AK87</f>
        <v>1.8392823397787488</v>
      </c>
      <c r="M227" s="171" t="str">
        <f>Calc!AP87</f>
        <v>Out of range</v>
      </c>
      <c r="N227" s="171" t="e">
        <f>Calc!AQ87</f>
        <v>#VALUE!</v>
      </c>
      <c r="O227" s="171" t="str">
        <f>Calc!AW87</f>
        <v>Out of range</v>
      </c>
      <c r="P227" s="171" t="e">
        <f>Calc!AY87</f>
        <v>#VALUE!</v>
      </c>
      <c r="Q227" s="170" t="e">
        <f>Calc!BB87</f>
        <v>#VALUE!</v>
      </c>
      <c r="R227" s="170" t="e">
        <f>Calc!BC87</f>
        <v>#VALUE!</v>
      </c>
      <c r="S227" s="167">
        <f>Input!E87</f>
        <v>0</v>
      </c>
    </row>
    <row r="228" spans="1:19" x14ac:dyDescent="0.2">
      <c r="A228" s="167">
        <f>Input!A89</f>
        <v>10368</v>
      </c>
      <c r="B228" s="167" t="str">
        <f>Input!B89</f>
        <v>Hu1-13</v>
      </c>
      <c r="C228" s="168">
        <f>Calc!O89*1000</f>
        <v>13713.669443989724</v>
      </c>
      <c r="D228" s="168">
        <f>Calc!P89*1000</f>
        <v>3.2953136974989143</v>
      </c>
      <c r="E228" s="168">
        <f>Calc!X89</f>
        <v>0.86303776902615714</v>
      </c>
      <c r="F228" s="168">
        <f>Calc!Y89</f>
        <v>5.1400283993574478E-3</v>
      </c>
      <c r="G228" s="168">
        <f>Calc!AN89</f>
        <v>1.0038928704680641</v>
      </c>
      <c r="H228" s="168">
        <f>Calc!AO89</f>
        <v>3.2199457764076574E-3</v>
      </c>
      <c r="I228" s="169">
        <f>Calc!AH89</f>
        <v>48743.087738245857</v>
      </c>
      <c r="J228" s="169">
        <f>Calc!AI89</f>
        <v>329.51514221257662</v>
      </c>
      <c r="K228" s="170">
        <f>Calc!AJ89</f>
        <v>0.75017269008537113</v>
      </c>
      <c r="L228" s="170">
        <f>Calc!AK89</f>
        <v>2.3226551497288672</v>
      </c>
      <c r="M228" s="171" t="str">
        <f>Calc!AP89</f>
        <v>Out of range</v>
      </c>
      <c r="N228" s="171" t="e">
        <f>Calc!AQ89</f>
        <v>#VALUE!</v>
      </c>
      <c r="O228" s="171" t="str">
        <f>Calc!AW89</f>
        <v>Out of range</v>
      </c>
      <c r="P228" s="171" t="e">
        <f>Calc!AY89</f>
        <v>#VALUE!</v>
      </c>
      <c r="Q228" s="170" t="e">
        <f>Calc!BB89</f>
        <v>#VALUE!</v>
      </c>
      <c r="R228" s="170" t="e">
        <f>Calc!BC89</f>
        <v>#VALUE!</v>
      </c>
      <c r="S228" s="167">
        <f>Input!E89</f>
        <v>0</v>
      </c>
    </row>
    <row r="229" spans="1:19" s="167" customFormat="1" x14ac:dyDescent="0.2">
      <c r="A229" s="167">
        <f>Input!A91</f>
        <v>10368</v>
      </c>
      <c r="B229" s="167" t="str">
        <f>Input!B91</f>
        <v>Hu1-13</v>
      </c>
      <c r="C229" s="168">
        <f>Calc!O91*1000</f>
        <v>13713.638164647826</v>
      </c>
      <c r="D229" s="168">
        <f>Calc!P91*1000</f>
        <v>2.7520997718999429</v>
      </c>
      <c r="E229" s="168">
        <f>Calc!X91</f>
        <v>0.87415751486298754</v>
      </c>
      <c r="F229" s="168">
        <f>Calc!Y91</f>
        <v>5.4663773966194826E-3</v>
      </c>
      <c r="G229" s="168">
        <f>Calc!AN91</f>
        <v>1.0004813497466705</v>
      </c>
      <c r="H229" s="168">
        <f>Calc!AO91</f>
        <v>2.8382092413202853E-3</v>
      </c>
      <c r="I229" s="169">
        <f>Calc!AH91</f>
        <v>47959.404340181783</v>
      </c>
      <c r="J229" s="169">
        <f>Calc!AI91</f>
        <v>329.18213983212166</v>
      </c>
      <c r="K229" s="170">
        <f>Calc!AJ91</f>
        <v>0.383872816290598</v>
      </c>
      <c r="L229" s="170">
        <f>Calc!AK91</f>
        <v>2.4314404280273463</v>
      </c>
      <c r="M229" s="171" t="str">
        <f>Calc!AP91</f>
        <v>Out of range</v>
      </c>
      <c r="N229" s="171" t="e">
        <f>Calc!AQ91</f>
        <v>#VALUE!</v>
      </c>
      <c r="O229" s="171" t="str">
        <f>Calc!AW91</f>
        <v>Out of range</v>
      </c>
      <c r="P229" s="171" t="e">
        <f>Calc!AY91</f>
        <v>#VALUE!</v>
      </c>
      <c r="Q229" s="170" t="e">
        <f>Calc!BB91</f>
        <v>#VALUE!</v>
      </c>
      <c r="R229" s="170" t="e">
        <f>Calc!BC91</f>
        <v>#VALUE!</v>
      </c>
      <c r="S229" s="167">
        <f>Input!E91</f>
        <v>0</v>
      </c>
    </row>
    <row r="230" spans="1:19" x14ac:dyDescent="0.2">
      <c r="A230" s="167">
        <f>Input!A93</f>
        <v>10368</v>
      </c>
      <c r="B230" s="167" t="str">
        <f>Input!B93</f>
        <v>Hu1-13</v>
      </c>
      <c r="C230" s="168">
        <f>Calc!O93*1000</f>
        <v>13711.153525984637</v>
      </c>
      <c r="D230" s="168">
        <f>Calc!P93*1000</f>
        <v>2.7473614052745896</v>
      </c>
      <c r="E230" s="168">
        <f>Calc!X93</f>
        <v>0.8728744988548659</v>
      </c>
      <c r="F230" s="168">
        <f>Calc!Y93</f>
        <v>5.2831097630350989E-3</v>
      </c>
      <c r="G230" s="168">
        <f>Calc!AN93</f>
        <v>1.00446573821157</v>
      </c>
      <c r="H230" s="168">
        <f>Calc!AO93</f>
        <v>3.6777220237406874E-3</v>
      </c>
      <c r="I230" s="169">
        <f>Calc!AH93</f>
        <v>48212.439631843343</v>
      </c>
      <c r="J230" s="169">
        <f>Calc!AI93</f>
        <v>340.90919369287843</v>
      </c>
      <c r="K230" s="170">
        <f>Calc!AJ93</f>
        <v>0.13234638993164793</v>
      </c>
      <c r="L230" s="170">
        <f>Calc!AK93</f>
        <v>1.9688991061994565</v>
      </c>
      <c r="M230" s="171" t="str">
        <f>Calc!AP93</f>
        <v>Out of range</v>
      </c>
      <c r="N230" s="171" t="e">
        <f>Calc!AQ93</f>
        <v>#VALUE!</v>
      </c>
      <c r="O230" s="171" t="str">
        <f>Calc!AW93</f>
        <v>Out of range</v>
      </c>
      <c r="P230" s="171" t="e">
        <f>Calc!AY93</f>
        <v>#VALUE!</v>
      </c>
      <c r="Q230" s="170" t="e">
        <f>Calc!BB93</f>
        <v>#VALUE!</v>
      </c>
      <c r="R230" s="170" t="e">
        <f>Calc!BC93</f>
        <v>#VALUE!</v>
      </c>
      <c r="S230" s="167">
        <f>Input!E93</f>
        <v>0</v>
      </c>
    </row>
    <row r="231" spans="1:19" s="167" customFormat="1" x14ac:dyDescent="0.2">
      <c r="A231" s="167">
        <f>Input!A95</f>
        <v>10368</v>
      </c>
      <c r="B231" s="167" t="str">
        <f>Input!B95</f>
        <v>Hu1-13</v>
      </c>
      <c r="C231" s="168">
        <f>Calc!O95*1000</f>
        <v>13712.850948327809</v>
      </c>
      <c r="D231" s="168">
        <f>Calc!P95*1000</f>
        <v>2.4534172782877559</v>
      </c>
      <c r="E231" s="168">
        <f>Calc!X95</f>
        <v>0.86666594256973095</v>
      </c>
      <c r="F231" s="168">
        <f>Calc!Y95</f>
        <v>5.0078492795414091E-3</v>
      </c>
      <c r="G231" s="168">
        <f>Calc!AN95</f>
        <v>1.0019792035213353</v>
      </c>
      <c r="H231" s="168">
        <f>Calc!AO95</f>
        <v>3.4704657677188636E-3</v>
      </c>
      <c r="I231" s="169">
        <f>Calc!AH95</f>
        <v>48443.612886382449</v>
      </c>
      <c r="J231" s="169">
        <f>Calc!AI95</f>
        <v>326.24265350051292</v>
      </c>
      <c r="K231" s="170">
        <f>Calc!AJ95</f>
        <v>-0.56375854469115083</v>
      </c>
      <c r="L231" s="170">
        <f>Calc!AK95</f>
        <v>2.5110383547922619</v>
      </c>
      <c r="M231" s="171" t="str">
        <f>Calc!AP95</f>
        <v>Out of range</v>
      </c>
      <c r="N231" s="171" t="e">
        <f>Calc!AQ95</f>
        <v>#VALUE!</v>
      </c>
      <c r="O231" s="171" t="str">
        <f>Calc!AW95</f>
        <v>Out of range</v>
      </c>
      <c r="P231" s="171" t="e">
        <f>Calc!AY95</f>
        <v>#VALUE!</v>
      </c>
      <c r="Q231" s="170" t="e">
        <f>Calc!BB95</f>
        <v>#VALUE!</v>
      </c>
      <c r="R231" s="170" t="e">
        <f>Calc!BC95</f>
        <v>#VALUE!</v>
      </c>
      <c r="S231" s="167">
        <f>Input!E95</f>
        <v>0</v>
      </c>
    </row>
    <row r="232" spans="1:19" x14ac:dyDescent="0.2">
      <c r="A232" s="167">
        <f>Input!A97</f>
        <v>10368</v>
      </c>
      <c r="B232" s="167" t="str">
        <f>Input!B97</f>
        <v>Hu1-13</v>
      </c>
      <c r="C232" s="168">
        <f>Calc!O97*1000</f>
        <v>13711.27089027146</v>
      </c>
      <c r="D232" s="168">
        <f>Calc!P97*1000</f>
        <v>1.738297177499178</v>
      </c>
      <c r="E232" s="168">
        <f>Calc!X97</f>
        <v>0.85667873483865087</v>
      </c>
      <c r="F232" s="168">
        <f>Calc!Y97</f>
        <v>2.4510120593565117E-3</v>
      </c>
      <c r="G232" s="168">
        <f>Calc!AN97</f>
        <v>1.0035352518459342</v>
      </c>
      <c r="H232" s="168">
        <f>Calc!AO97</f>
        <v>2.0306591257401134E-3</v>
      </c>
      <c r="I232" s="169">
        <f>Calc!AH97</f>
        <v>49078.824203997436</v>
      </c>
      <c r="J232" s="169">
        <f>Calc!AI97</f>
        <v>171.87530913099081</v>
      </c>
      <c r="K232" s="170">
        <f>Calc!AJ97</f>
        <v>-0.22584280818072067</v>
      </c>
      <c r="L232" s="170">
        <f>Calc!AK97</f>
        <v>0.7237080467721605</v>
      </c>
      <c r="M232" s="171" t="str">
        <f>Calc!AP97</f>
        <v>Out of range</v>
      </c>
      <c r="N232" s="171" t="e">
        <f>Calc!AQ97</f>
        <v>#VALUE!</v>
      </c>
      <c r="O232" s="171" t="str">
        <f>Calc!AW97</f>
        <v>Out of range</v>
      </c>
      <c r="P232" s="171" t="e">
        <f>Calc!AY97</f>
        <v>#VALUE!</v>
      </c>
      <c r="Q232" s="170" t="e">
        <f>Calc!BB97</f>
        <v>#VALUE!</v>
      </c>
      <c r="R232" s="170" t="e">
        <f>Calc!BC97</f>
        <v>#VALUE!</v>
      </c>
      <c r="S232" s="167">
        <f>Input!E97</f>
        <v>0</v>
      </c>
    </row>
    <row r="233" spans="1:19" s="167" customFormat="1" x14ac:dyDescent="0.2">
      <c r="A233" s="1">
        <f>Input!A98</f>
        <v>10656</v>
      </c>
      <c r="B233" s="1" t="str">
        <f>Input!B98</f>
        <v>PR-LA-51</v>
      </c>
      <c r="C233" s="99">
        <f>Calc!O98*1000</f>
        <v>3192.241622065907</v>
      </c>
      <c r="D233" s="99">
        <f>Calc!P98*1000</f>
        <v>0.430785007390866</v>
      </c>
      <c r="E233" s="99">
        <f>Calc!X98</f>
        <v>823.16777356952923</v>
      </c>
      <c r="F233" s="99">
        <f>Calc!Y98</f>
        <v>3.7798696617638785</v>
      </c>
      <c r="G233" s="99">
        <f>Calc!AN98</f>
        <v>2.0036377765082096</v>
      </c>
      <c r="H233" s="5">
        <f>Calc!AO98</f>
        <v>8.8557872642645776E-3</v>
      </c>
      <c r="I233" s="8">
        <f>Calc!AH98</f>
        <v>23.791235910096347</v>
      </c>
      <c r="J233" s="8">
        <f>Calc!AI98</f>
        <v>0.15159715705675889</v>
      </c>
      <c r="K233" s="77">
        <f>Calc!AJ98</f>
        <v>-10.325011882079016</v>
      </c>
      <c r="L233" s="77">
        <f>Calc!AK98</f>
        <v>0.58607121620454594</v>
      </c>
      <c r="M233" s="111" t="str">
        <f>Calc!AP98</f>
        <v>Out of range</v>
      </c>
      <c r="N233" s="111" t="e">
        <f>Calc!AQ98</f>
        <v>#VALUE!</v>
      </c>
      <c r="O233" s="111" t="str">
        <f>Calc!AW98</f>
        <v>Out of range</v>
      </c>
      <c r="P233" s="111" t="e">
        <f>Calc!AY98</f>
        <v>#VALUE!</v>
      </c>
      <c r="Q233" s="77" t="e">
        <f>Calc!BB98</f>
        <v>#VALUE!</v>
      </c>
      <c r="R233" s="77" t="e">
        <f>Calc!BC98</f>
        <v>#VALUE!</v>
      </c>
      <c r="S233" s="1">
        <f>Input!E98</f>
        <v>0</v>
      </c>
    </row>
    <row r="234" spans="1:19" x14ac:dyDescent="0.2">
      <c r="A234" s="167">
        <f>Input!A99</f>
        <v>10368</v>
      </c>
      <c r="B234" s="167" t="str">
        <f>Input!B99</f>
        <v>Hu1-13</v>
      </c>
      <c r="C234" s="168">
        <f>Calc!O99*1000</f>
        <v>13710.582694097448</v>
      </c>
      <c r="D234" s="168">
        <f>Calc!P99*1000</f>
        <v>1.4929920127085761</v>
      </c>
      <c r="E234" s="168">
        <f>Calc!X99</f>
        <v>0.84944930518388251</v>
      </c>
      <c r="F234" s="168">
        <f>Calc!Y99</f>
        <v>4.0832784127979201E-3</v>
      </c>
      <c r="G234" s="168">
        <f>Calc!AN99</f>
        <v>1.0005611091524653</v>
      </c>
      <c r="H234" s="168">
        <f>Calc!AO99</f>
        <v>2.3324524031541898E-3</v>
      </c>
      <c r="I234" s="169">
        <f>Calc!AH99</f>
        <v>49347.352500774621</v>
      </c>
      <c r="J234" s="169">
        <f>Calc!AI99</f>
        <v>263.5783834390212</v>
      </c>
      <c r="K234" s="170">
        <f>Calc!AJ99</f>
        <v>-0.61255330234455396</v>
      </c>
      <c r="L234" s="170">
        <f>Calc!AK99</f>
        <v>1.1852026622681724</v>
      </c>
      <c r="M234" s="171" t="str">
        <f>Calc!AP99</f>
        <v>Out of range</v>
      </c>
      <c r="N234" s="171" t="e">
        <f>Calc!AQ99</f>
        <v>#VALUE!</v>
      </c>
      <c r="O234" s="171" t="str">
        <f>Calc!AW99</f>
        <v>Out of range</v>
      </c>
      <c r="P234" s="171" t="e">
        <f>Calc!AY99</f>
        <v>#VALUE!</v>
      </c>
      <c r="Q234" s="170" t="e">
        <f>Calc!BB99</f>
        <v>#VALUE!</v>
      </c>
      <c r="R234" s="170" t="e">
        <f>Calc!BC99</f>
        <v>#VALUE!</v>
      </c>
      <c r="S234" s="167">
        <f>Input!E99</f>
        <v>0</v>
      </c>
    </row>
    <row r="235" spans="1:19" s="167" customFormat="1" x14ac:dyDescent="0.2">
      <c r="A235" s="1">
        <f>Input!A100</f>
        <v>10657</v>
      </c>
      <c r="B235" s="1" t="str">
        <f>Input!B100</f>
        <v>PR-LA-52</v>
      </c>
      <c r="C235" s="99">
        <f>Calc!O100*1000</f>
        <v>4245.0207861801255</v>
      </c>
      <c r="D235" s="99">
        <f>Calc!P100*1000</f>
        <v>1.0526381936895663</v>
      </c>
      <c r="E235" s="99">
        <f>Calc!X100</f>
        <v>2186.854029412309</v>
      </c>
      <c r="F235" s="99">
        <f>Calc!Y100</f>
        <v>7.7149201980897519</v>
      </c>
      <c r="G235" s="99">
        <f>Calc!AN100</f>
        <v>2.9682863381881557</v>
      </c>
      <c r="H235" s="5">
        <f>Calc!AO100</f>
        <v>9.4486285541422379E-3</v>
      </c>
      <c r="I235" s="8">
        <f>Calc!AH100</f>
        <v>17.616159331127058</v>
      </c>
      <c r="J235" s="8">
        <f>Calc!AI100</f>
        <v>8.3592420967426945E-2</v>
      </c>
      <c r="K235" s="77">
        <f>Calc!AJ100</f>
        <v>8.8992302421817548</v>
      </c>
      <c r="L235" s="77">
        <f>Calc!AK100</f>
        <v>0.4927779496223349</v>
      </c>
      <c r="M235" s="111" t="str">
        <f>Calc!AP100</f>
        <v>Out of range</v>
      </c>
      <c r="N235" s="111" t="e">
        <f>Calc!AQ100</f>
        <v>#VALUE!</v>
      </c>
      <c r="O235" s="111" t="str">
        <f>Calc!AW100</f>
        <v>Out of range</v>
      </c>
      <c r="P235" s="111" t="e">
        <f>Calc!AY100</f>
        <v>#VALUE!</v>
      </c>
      <c r="Q235" s="77" t="e">
        <f>Calc!BB100</f>
        <v>#VALUE!</v>
      </c>
      <c r="R235" s="77" t="e">
        <f>Calc!BC100</f>
        <v>#VALUE!</v>
      </c>
      <c r="S235" s="1">
        <f>Input!E100</f>
        <v>0</v>
      </c>
    </row>
    <row r="236" spans="1:19" x14ac:dyDescent="0.2">
      <c r="A236" s="167">
        <f>Input!A101</f>
        <v>10368</v>
      </c>
      <c r="B236" s="167" t="str">
        <f>Input!B101</f>
        <v>Hu1-13</v>
      </c>
      <c r="C236" s="168">
        <f>Calc!O101*1000</f>
        <v>13710.582694097448</v>
      </c>
      <c r="D236" s="168">
        <f>Calc!P101*1000</f>
        <v>1.4929920127085761</v>
      </c>
      <c r="E236" s="168">
        <f>Calc!X101</f>
        <v>0.84944930518388251</v>
      </c>
      <c r="F236" s="168">
        <f>Calc!Y101</f>
        <v>4.0832784127979201E-3</v>
      </c>
      <c r="G236" s="168">
        <f>Calc!AN101</f>
        <v>1.0005611091524653</v>
      </c>
      <c r="H236" s="168">
        <f>Calc!AO101</f>
        <v>2.3324524031541898E-3</v>
      </c>
      <c r="I236" s="169">
        <f>Calc!AH101</f>
        <v>49347.352500774621</v>
      </c>
      <c r="J236" s="169">
        <f>Calc!AI101</f>
        <v>263.5783834390212</v>
      </c>
      <c r="K236" s="170">
        <f>Calc!AJ101</f>
        <v>-0.61255330234455396</v>
      </c>
      <c r="L236" s="170">
        <f>Calc!AK101</f>
        <v>1.1852026622681724</v>
      </c>
      <c r="M236" s="171" t="str">
        <f>Calc!AP101</f>
        <v>Out of range</v>
      </c>
      <c r="N236" s="171" t="e">
        <f>Calc!AQ101</f>
        <v>#VALUE!</v>
      </c>
      <c r="O236" s="171" t="str">
        <f>Calc!AW101</f>
        <v>Out of range</v>
      </c>
      <c r="P236" s="171" t="e">
        <f>Calc!AY101</f>
        <v>#VALUE!</v>
      </c>
      <c r="Q236" s="170" t="e">
        <f>Calc!BB101</f>
        <v>#VALUE!</v>
      </c>
      <c r="R236" s="170" t="e">
        <f>Calc!BC101</f>
        <v>#VALUE!</v>
      </c>
      <c r="S236" s="167">
        <f>Input!E101</f>
        <v>0</v>
      </c>
    </row>
    <row r="237" spans="1:19" s="167" customFormat="1" x14ac:dyDescent="0.2">
      <c r="A237" s="167">
        <f>Input!A109</f>
        <v>10368</v>
      </c>
      <c r="B237" s="167" t="str">
        <f>Input!B109</f>
        <v>Hu1-13</v>
      </c>
      <c r="C237" s="168">
        <f>Calc!O109*1000</f>
        <v>13711.209997455384</v>
      </c>
      <c r="D237" s="168">
        <f>Calc!P109*1000</f>
        <v>2.6998526391807918</v>
      </c>
      <c r="E237" s="168">
        <f>Calc!X109</f>
        <v>0.84356248863117789</v>
      </c>
      <c r="F237" s="168">
        <f>Calc!Y109</f>
        <v>6.2558963904724403E-3</v>
      </c>
      <c r="G237" s="168">
        <f>Calc!AN109</f>
        <v>0.99976894477837364</v>
      </c>
      <c r="H237" s="168">
        <f>Calc!AO109</f>
        <v>3.0302602617538247E-3</v>
      </c>
      <c r="I237" s="169">
        <f>Calc!AH109</f>
        <v>49654.653738428598</v>
      </c>
      <c r="J237" s="169">
        <f>Calc!AI109</f>
        <v>397.68900177170758</v>
      </c>
      <c r="K237" s="170">
        <f>Calc!AJ109</f>
        <v>-1.6129641695805663</v>
      </c>
      <c r="L237" s="170">
        <f>Calc!AK109</f>
        <v>2.3821250194297336</v>
      </c>
      <c r="M237" s="171" t="str">
        <f>Calc!AP109</f>
        <v>Out of range</v>
      </c>
      <c r="N237" s="171" t="e">
        <f>Calc!AQ109</f>
        <v>#VALUE!</v>
      </c>
      <c r="O237" s="171" t="str">
        <f>Calc!AW109</f>
        <v>Out of range</v>
      </c>
      <c r="P237" s="171" t="e">
        <f>Calc!AY109</f>
        <v>#VALUE!</v>
      </c>
      <c r="Q237" s="170" t="e">
        <f>Calc!BB109</f>
        <v>#VALUE!</v>
      </c>
      <c r="R237" s="170" t="e">
        <f>Calc!BC109</f>
        <v>#VALUE!</v>
      </c>
      <c r="S237" s="167">
        <f>Input!E109</f>
        <v>0</v>
      </c>
    </row>
    <row r="238" spans="1:19" x14ac:dyDescent="0.2">
      <c r="A238" s="167">
        <f>Input!A115</f>
        <v>10368</v>
      </c>
      <c r="B238" s="167" t="str">
        <f>Input!B115</f>
        <v>Hu1-13</v>
      </c>
      <c r="C238" s="168">
        <f>Calc!O115*1000</f>
        <v>13713.682796696228</v>
      </c>
      <c r="D238" s="168">
        <f>Calc!P115*1000</f>
        <v>2.0965752268482651</v>
      </c>
      <c r="E238" s="168">
        <f>Calc!X115</f>
        <v>0.85761445812692427</v>
      </c>
      <c r="F238" s="168">
        <f>Calc!Y115</f>
        <v>7.2925396306269515E-3</v>
      </c>
      <c r="G238" s="168">
        <f>Calc!AN115</f>
        <v>1.0019385106438603</v>
      </c>
      <c r="H238" s="168">
        <f>Calc!AO115</f>
        <v>3.0752275377942105E-3</v>
      </c>
      <c r="I238" s="169">
        <f>Calc!AH115</f>
        <v>48955.880684474316</v>
      </c>
      <c r="J238" s="169">
        <f>Calc!AI115</f>
        <v>442.51062698797233</v>
      </c>
      <c r="K238" s="170">
        <f>Calc!AJ115</f>
        <v>-0.89929797471621775</v>
      </c>
      <c r="L238" s="170">
        <f>Calc!AK115</f>
        <v>1.9348029051924018</v>
      </c>
      <c r="M238" s="171" t="str">
        <f>Calc!AP115</f>
        <v>Out of range</v>
      </c>
      <c r="N238" s="171" t="e">
        <f>Calc!AQ115</f>
        <v>#VALUE!</v>
      </c>
      <c r="O238" s="171" t="str">
        <f>Calc!AW115</f>
        <v>Out of range</v>
      </c>
      <c r="P238" s="171" t="e">
        <f>Calc!AY115</f>
        <v>#VALUE!</v>
      </c>
      <c r="Q238" s="170" t="e">
        <f>Calc!BB115</f>
        <v>#VALUE!</v>
      </c>
      <c r="R238" s="170" t="e">
        <f>Calc!BC115</f>
        <v>#VALUE!</v>
      </c>
      <c r="S238" s="167">
        <f>Input!E115</f>
        <v>0</v>
      </c>
    </row>
    <row r="239" spans="1:19" s="167" customFormat="1" x14ac:dyDescent="0.2">
      <c r="A239" s="167">
        <f>Input!A117</f>
        <v>10368</v>
      </c>
      <c r="B239" s="167" t="str">
        <f>Input!B117</f>
        <v>Hu1-13</v>
      </c>
      <c r="C239" s="168">
        <f>Calc!O117*1000</f>
        <v>13712.010153643843</v>
      </c>
      <c r="D239" s="168">
        <f>Calc!P117*1000</f>
        <v>1.9648317794735402</v>
      </c>
      <c r="E239" s="168">
        <f>Calc!X117</f>
        <v>0.85877744637620956</v>
      </c>
      <c r="F239" s="168">
        <f>Calc!Y117</f>
        <v>3.8576166236951892E-3</v>
      </c>
      <c r="G239" s="168">
        <f>Calc!AN117</f>
        <v>0.99967822736085044</v>
      </c>
      <c r="H239" s="168">
        <f>Calc!AO117</f>
        <v>2.72157369802204E-3</v>
      </c>
      <c r="I239" s="169">
        <f>Calc!AH117</f>
        <v>48773.342751321521</v>
      </c>
      <c r="J239" s="169">
        <f>Calc!AI117</f>
        <v>256.09089816730926</v>
      </c>
      <c r="K239" s="170">
        <f>Calc!AJ117</f>
        <v>-1.9292914196815669</v>
      </c>
      <c r="L239" s="170">
        <f>Calc!AK117</f>
        <v>2.095863179544061</v>
      </c>
      <c r="M239" s="171" t="str">
        <f>Calc!AP117</f>
        <v>Out of range</v>
      </c>
      <c r="N239" s="171" t="e">
        <f>Calc!AQ117</f>
        <v>#VALUE!</v>
      </c>
      <c r="O239" s="171" t="str">
        <f>Calc!AW117</f>
        <v>Out of range</v>
      </c>
      <c r="P239" s="171" t="e">
        <f>Calc!AY117</f>
        <v>#VALUE!</v>
      </c>
      <c r="Q239" s="170" t="e">
        <f>Calc!BB117</f>
        <v>#VALUE!</v>
      </c>
      <c r="R239" s="170" t="e">
        <f>Calc!BC117</f>
        <v>#VALUE!</v>
      </c>
      <c r="S239" s="167">
        <f>Input!E117</f>
        <v>0</v>
      </c>
    </row>
    <row r="240" spans="1:19" x14ac:dyDescent="0.2">
      <c r="A240" s="167">
        <f>Input!A119</f>
        <v>10368</v>
      </c>
      <c r="B240" s="167" t="str">
        <f>Input!B119</f>
        <v>Hu1-13</v>
      </c>
      <c r="C240" s="168">
        <f>Calc!O119*1000</f>
        <v>13711.966921483394</v>
      </c>
      <c r="D240" s="168">
        <f>Calc!P119*1000</f>
        <v>2.1614634370403074</v>
      </c>
      <c r="E240" s="168">
        <f>Calc!X119</f>
        <v>0.85661736708511771</v>
      </c>
      <c r="F240" s="168">
        <f>Calc!Y119</f>
        <v>5.9081484007706417E-3</v>
      </c>
      <c r="G240" s="168">
        <f>Calc!AN119</f>
        <v>1.0026286924024146</v>
      </c>
      <c r="H240" s="168">
        <f>Calc!AO119</f>
        <v>3.3371910813143357E-3</v>
      </c>
      <c r="I240" s="169">
        <f>Calc!AH119</f>
        <v>49040.490221928456</v>
      </c>
      <c r="J240" s="169">
        <f>Calc!AI119</f>
        <v>375.48246179308472</v>
      </c>
      <c r="K240" s="170">
        <f>Calc!AJ119</f>
        <v>-0.33260602810403217</v>
      </c>
      <c r="L240" s="170">
        <f>Calc!AK119</f>
        <v>2.3343844977336978</v>
      </c>
      <c r="M240" s="171" t="str">
        <f>Calc!AP119</f>
        <v>Out of range</v>
      </c>
      <c r="N240" s="171" t="e">
        <f>Calc!AQ119</f>
        <v>#VALUE!</v>
      </c>
      <c r="O240" s="171" t="str">
        <f>Calc!AW119</f>
        <v>Out of range</v>
      </c>
      <c r="P240" s="171" t="e">
        <f>Calc!AY119</f>
        <v>#VALUE!</v>
      </c>
      <c r="Q240" s="170" t="e">
        <f>Calc!BB119</f>
        <v>#VALUE!</v>
      </c>
      <c r="R240" s="170" t="e">
        <f>Calc!BC119</f>
        <v>#VALUE!</v>
      </c>
      <c r="S240" s="167">
        <f>Input!E119</f>
        <v>0</v>
      </c>
    </row>
    <row r="241" spans="1:19" s="167" customFormat="1" x14ac:dyDescent="0.2">
      <c r="A241" s="167">
        <f>Input!A143</f>
        <v>10368</v>
      </c>
      <c r="B241" s="167" t="str">
        <f>Input!B143</f>
        <v>Hu1-13</v>
      </c>
      <c r="C241" s="168">
        <f>Calc!O143*1000</f>
        <v>13711.41627233082</v>
      </c>
      <c r="D241" s="168">
        <f>Calc!P143*1000</f>
        <v>2.8592100515425694</v>
      </c>
      <c r="E241" s="168">
        <f>Calc!X143</f>
        <v>0.89874676188936886</v>
      </c>
      <c r="F241" s="168">
        <f>Calc!Y143</f>
        <v>4.7311380106472385E-3</v>
      </c>
      <c r="G241" s="168">
        <f>Calc!AN143</f>
        <v>1.0000647860319869</v>
      </c>
      <c r="H241" s="168">
        <f>Calc!AO143</f>
        <v>3.205717205190123E-3</v>
      </c>
      <c r="I241" s="169">
        <f>Calc!AH143</f>
        <v>46620.282939214623</v>
      </c>
      <c r="J241" s="169">
        <f>Calc!AI143</f>
        <v>287.17142814973352</v>
      </c>
      <c r="K241" s="170">
        <f>Calc!AJ143</f>
        <v>-0.28490925379520693</v>
      </c>
      <c r="L241" s="170">
        <f>Calc!AK143</f>
        <v>2.5599493152705048</v>
      </c>
      <c r="M241" s="171" t="str">
        <f>Calc!AP143</f>
        <v>Out of range</v>
      </c>
      <c r="N241" s="171" t="e">
        <f>Calc!AQ143</f>
        <v>#VALUE!</v>
      </c>
      <c r="O241" s="171" t="str">
        <f>Calc!AW143</f>
        <v>Out of range</v>
      </c>
      <c r="P241" s="171" t="e">
        <f>Calc!AY143</f>
        <v>#VALUE!</v>
      </c>
      <c r="Q241" s="170" t="e">
        <f>Calc!BB143</f>
        <v>#VALUE!</v>
      </c>
      <c r="R241" s="170" t="e">
        <f>Calc!BC143</f>
        <v>#VALUE!</v>
      </c>
      <c r="S241" s="167">
        <f>Input!E143</f>
        <v>0</v>
      </c>
    </row>
    <row r="242" spans="1:19" x14ac:dyDescent="0.2">
      <c r="A242" s="167">
        <f>Input!A163</f>
        <v>10368</v>
      </c>
      <c r="B242" s="167" t="str">
        <f>Input!B163</f>
        <v>Hu1-13</v>
      </c>
      <c r="C242" s="168">
        <f>Calc!O163*1000</f>
        <v>13710.123511520727</v>
      </c>
      <c r="D242" s="168">
        <f>Calc!P163*1000</f>
        <v>1.6363615890242575</v>
      </c>
      <c r="E242" s="168">
        <f>Calc!X163</f>
        <v>0.89239666467411805</v>
      </c>
      <c r="F242" s="168">
        <f>Calc!Y163</f>
        <v>3.9684475539820772E-3</v>
      </c>
      <c r="G242" s="168">
        <f>Calc!AN163</f>
        <v>0.99936303710315455</v>
      </c>
      <c r="H242" s="168">
        <f>Calc!AO163</f>
        <v>2.7126234496049947E-3</v>
      </c>
      <c r="I242" s="169">
        <f>Calc!AH163</f>
        <v>46914.65246398715</v>
      </c>
      <c r="J242" s="169">
        <f>Calc!AI163</f>
        <v>244.35675727444618</v>
      </c>
      <c r="K242" s="170">
        <f>Calc!AJ163</f>
        <v>-0.42089167698888819</v>
      </c>
      <c r="L242" s="170">
        <f>Calc!AK163</f>
        <v>1.5287200752419741</v>
      </c>
      <c r="M242" s="171" t="str">
        <f>Calc!AP163</f>
        <v>Out of range</v>
      </c>
      <c r="N242" s="171" t="e">
        <f>Calc!AQ163</f>
        <v>#VALUE!</v>
      </c>
      <c r="O242" s="171" t="str">
        <f>Calc!AW163</f>
        <v>Out of range</v>
      </c>
      <c r="P242" s="171" t="e">
        <f>Calc!AY163</f>
        <v>#VALUE!</v>
      </c>
      <c r="Q242" s="170" t="e">
        <f>Calc!BB163</f>
        <v>#VALUE!</v>
      </c>
      <c r="R242" s="170" t="e">
        <f>Calc!BC163</f>
        <v>#VALUE!</v>
      </c>
      <c r="S242" s="167">
        <f>Input!E163</f>
        <v>0</v>
      </c>
    </row>
    <row r="243" spans="1:19" s="167" customFormat="1" x14ac:dyDescent="0.2">
      <c r="A243" s="167">
        <f>Input!A169</f>
        <v>10368</v>
      </c>
      <c r="B243" s="167" t="str">
        <f>Input!B169</f>
        <v>Hu1-13</v>
      </c>
      <c r="C243" s="168">
        <f>Calc!O169*1000</f>
        <v>13709.361802282454</v>
      </c>
      <c r="D243" s="168">
        <f>Calc!P169*1000</f>
        <v>1.9143246028444549</v>
      </c>
      <c r="E243" s="168">
        <f>Calc!X169</f>
        <v>0.87263504807303738</v>
      </c>
      <c r="F243" s="168">
        <f>Calc!Y169</f>
        <v>4.3640256324531963E-3</v>
      </c>
      <c r="G243" s="168">
        <f>Calc!AN169</f>
        <v>0.99849228158828285</v>
      </c>
      <c r="H243" s="168">
        <f>Calc!AO169</f>
        <v>2.5435516136456423E-3</v>
      </c>
      <c r="I243" s="169">
        <f>Calc!AH169</f>
        <v>47932.611432811005</v>
      </c>
      <c r="J243" s="169">
        <f>Calc!AI169</f>
        <v>268.93337199318461</v>
      </c>
      <c r="K243" s="170">
        <f>Calc!AJ169</f>
        <v>-1.3377533303379208</v>
      </c>
      <c r="L243" s="170">
        <f>Calc!AK169</f>
        <v>1.2741215853016183</v>
      </c>
      <c r="M243" s="171" t="str">
        <f>Calc!AP169</f>
        <v>Out of range</v>
      </c>
      <c r="N243" s="171" t="e">
        <f>Calc!AQ169</f>
        <v>#VALUE!</v>
      </c>
      <c r="O243" s="171" t="str">
        <f>Calc!AW169</f>
        <v>Out of range</v>
      </c>
      <c r="P243" s="171" t="e">
        <f>Calc!AY169</f>
        <v>#VALUE!</v>
      </c>
      <c r="Q243" s="170" t="e">
        <f>Calc!BB169</f>
        <v>#VALUE!</v>
      </c>
      <c r="R243" s="170" t="e">
        <f>Calc!BC169</f>
        <v>#VALUE!</v>
      </c>
      <c r="S243" s="167">
        <f>Input!E169</f>
        <v>0</v>
      </c>
    </row>
    <row r="244" spans="1:19" x14ac:dyDescent="0.2">
      <c r="A244" s="167">
        <f>Input!A177</f>
        <v>10368</v>
      </c>
      <c r="B244" s="167" t="str">
        <f>Input!B177</f>
        <v>Hu1-13</v>
      </c>
      <c r="C244" s="168">
        <f>Calc!O177*1000</f>
        <v>13683.935398442838</v>
      </c>
      <c r="D244" s="168">
        <f>Calc!P177*1000</f>
        <v>17.242411608259754</v>
      </c>
      <c r="E244" s="168">
        <f>Calc!X177</f>
        <v>0.8373592357105365</v>
      </c>
      <c r="F244" s="168">
        <f>Calc!Y177</f>
        <v>7.3299569065316733E-2</v>
      </c>
      <c r="G244" s="168">
        <f>Calc!AN177</f>
        <v>1.0052812022538278</v>
      </c>
      <c r="H244" s="168">
        <f>Calc!AO177</f>
        <v>8.0925260444915364E-3</v>
      </c>
      <c r="I244" s="169">
        <f>Calc!AH177</f>
        <v>50198.247383257061</v>
      </c>
      <c r="J244" s="169">
        <f>Calc!AI177</f>
        <v>4412.2714448486058</v>
      </c>
      <c r="K244" s="170">
        <f>Calc!AJ177</f>
        <v>2.5937054124316461</v>
      </c>
      <c r="L244" s="170">
        <f>Calc!AK177</f>
        <v>2.8411286475776816</v>
      </c>
      <c r="M244" s="171" t="str">
        <f>Calc!AP177</f>
        <v>Out of range</v>
      </c>
      <c r="N244" s="171" t="e">
        <f>Calc!AQ177</f>
        <v>#VALUE!</v>
      </c>
      <c r="O244" s="171" t="str">
        <f>Calc!AW177</f>
        <v>Out of range</v>
      </c>
      <c r="P244" s="171" t="e">
        <f>Calc!AY177</f>
        <v>#VALUE!</v>
      </c>
      <c r="Q244" s="170" t="e">
        <f>Calc!BB177</f>
        <v>#VALUE!</v>
      </c>
      <c r="R244" s="170" t="e">
        <f>Calc!BC177</f>
        <v>#VALUE!</v>
      </c>
      <c r="S244" s="167">
        <f>Input!E177</f>
        <v>0</v>
      </c>
    </row>
    <row r="245" spans="1:19" s="167" customFormat="1" x14ac:dyDescent="0.2">
      <c r="A245" s="1">
        <f>Input!A178</f>
        <v>10765</v>
      </c>
      <c r="B245" s="1" t="str">
        <f>Input!B178</f>
        <v>KMS - 2</v>
      </c>
      <c r="C245" s="99">
        <f>Calc!O178*1000</f>
        <v>890.3347124327006</v>
      </c>
      <c r="D245" s="99">
        <f>Calc!P178*1000</f>
        <v>0.36106313779016669</v>
      </c>
      <c r="E245" s="99">
        <f>Calc!X178</f>
        <v>7373.6494078798933</v>
      </c>
      <c r="F245" s="99">
        <f>Calc!Y178</f>
        <v>27.43871432774068</v>
      </c>
      <c r="G245" s="99">
        <f>Calc!AN178</f>
        <v>1.1607853736861344</v>
      </c>
      <c r="H245" s="5">
        <f>Calc!AO178</f>
        <v>6.23906950757506E-3</v>
      </c>
      <c r="I245" s="8">
        <f>Calc!AH178</f>
        <v>0.4279976285741306</v>
      </c>
      <c r="J245" s="8">
        <f>Calc!AI178</f>
        <v>2.792564890839152E-3</v>
      </c>
      <c r="K245" s="77">
        <f>Calc!AJ178</f>
        <v>230.29397544411111</v>
      </c>
      <c r="L245" s="77">
        <f>Calc!AK178</f>
        <v>3.0477045776971763</v>
      </c>
      <c r="M245" s="111">
        <f>Calc!AP178</f>
        <v>248.1251</v>
      </c>
      <c r="N245" s="111">
        <f>Calc!AQ178</f>
        <v>5.2645999999999997</v>
      </c>
      <c r="O245" s="111" t="str">
        <f>Calc!AW178</f>
        <v>Out of range</v>
      </c>
      <c r="P245" s="111" t="e">
        <f>Calc!AY178</f>
        <v>#VALUE!</v>
      </c>
      <c r="Q245" s="77" t="e">
        <f>Calc!BB178</f>
        <v>#VALUE!</v>
      </c>
      <c r="R245" s="77" t="e">
        <f>Calc!BC178</f>
        <v>#VALUE!</v>
      </c>
      <c r="S245" s="1">
        <f>Input!E178</f>
        <v>0</v>
      </c>
    </row>
    <row r="246" spans="1:19" x14ac:dyDescent="0.2">
      <c r="A246" s="1">
        <f>Input!A180</f>
        <v>10766</v>
      </c>
      <c r="B246" s="1" t="str">
        <f>Input!B180</f>
        <v>KMS - 3</v>
      </c>
      <c r="C246" s="99">
        <f>Calc!O180*1000</f>
        <v>66.787993892548911</v>
      </c>
      <c r="D246" s="99">
        <f>Calc!P180*1000</f>
        <v>0.40117799320921455</v>
      </c>
      <c r="E246" s="99">
        <f>Calc!X180</f>
        <v>238.9560838506456</v>
      </c>
      <c r="F246" s="99">
        <f>Calc!Y180</f>
        <v>0.72294532210069773</v>
      </c>
      <c r="G246" s="99">
        <f>Calc!AN180</f>
        <v>0.2990481648624797</v>
      </c>
      <c r="H246" s="5">
        <f>Calc!AO180</f>
        <v>5.9364669142473944E-3</v>
      </c>
      <c r="I246" s="8">
        <f>Calc!AH180</f>
        <v>0.25440535854223956</v>
      </c>
      <c r="J246" s="8">
        <f>Calc!AI180</f>
        <v>4.8746532245961685E-3</v>
      </c>
      <c r="K246" s="77">
        <f>Calc!AJ180</f>
        <v>26.108476155769054</v>
      </c>
      <c r="L246" s="77">
        <f>Calc!AK180</f>
        <v>6.5569837833029352</v>
      </c>
      <c r="M246" s="111">
        <f>Calc!AP180</f>
        <v>37.561599999999999</v>
      </c>
      <c r="N246" s="111">
        <f>Calc!AQ180</f>
        <v>0.94569999999999999</v>
      </c>
      <c r="O246" s="111" t="str">
        <f>Calc!AW180</f>
        <v>Out of range</v>
      </c>
      <c r="P246" s="111" t="e">
        <f>Calc!AY180</f>
        <v>#VALUE!</v>
      </c>
      <c r="Q246" s="77" t="e">
        <f>Calc!BB180</f>
        <v>#VALUE!</v>
      </c>
      <c r="R246" s="77" t="e">
        <f>Calc!BC180</f>
        <v>#VALUE!</v>
      </c>
      <c r="S246" s="1">
        <f>Input!E180</f>
        <v>0</v>
      </c>
    </row>
    <row r="247" spans="1:19" s="167" customFormat="1" x14ac:dyDescent="0.2">
      <c r="A247" s="1">
        <f>Input!A184</f>
        <v>10768</v>
      </c>
      <c r="B247" s="1" t="str">
        <f>Input!B184</f>
        <v>KMS - 5</v>
      </c>
      <c r="C247" s="99">
        <f>Calc!O184*1000</f>
        <v>134.18121486211655</v>
      </c>
      <c r="D247" s="99">
        <f>Calc!P184*1000</f>
        <v>0.18602052254780205</v>
      </c>
      <c r="E247" s="99">
        <f>Calc!X184</f>
        <v>429.22037785484349</v>
      </c>
      <c r="F247" s="99">
        <f>Calc!Y184</f>
        <v>1.578092203517377</v>
      </c>
      <c r="G247" s="99">
        <f>Calc!AN184</f>
        <v>0.7184799066443559</v>
      </c>
      <c r="H247" s="5">
        <f>Calc!AO184</f>
        <v>5.670992983861557E-3</v>
      </c>
      <c r="I247" s="8">
        <f>Calc!AH184</f>
        <v>0.68280482947518251</v>
      </c>
      <c r="J247" s="8">
        <f>Calc!AI184</f>
        <v>5.8695778740002506E-3</v>
      </c>
      <c r="K247" s="77">
        <f>Calc!AJ184</f>
        <v>68.305873884863871</v>
      </c>
      <c r="L247" s="77">
        <f>Calc!AK184</f>
        <v>3.4667714809568992</v>
      </c>
      <c r="M247" s="111">
        <f>Calc!AP184</f>
        <v>119.7393</v>
      </c>
      <c r="N247" s="111">
        <f>Calc!AQ184</f>
        <v>1.9472</v>
      </c>
      <c r="O247" s="111" t="str">
        <f>Calc!AW184</f>
        <v>Out of range</v>
      </c>
      <c r="P247" s="111" t="e">
        <f>Calc!AY184</f>
        <v>#VALUE!</v>
      </c>
      <c r="Q247" s="77" t="e">
        <f>Calc!BB184</f>
        <v>#VALUE!</v>
      </c>
      <c r="R247" s="77" t="e">
        <f>Calc!BC184</f>
        <v>#VALUE!</v>
      </c>
      <c r="S247" s="1">
        <f>Input!E184</f>
        <v>0</v>
      </c>
    </row>
    <row r="248" spans="1:19" x14ac:dyDescent="0.2">
      <c r="A248" s="167">
        <f>Input!A193</f>
        <v>10368</v>
      </c>
      <c r="B248" s="167" t="str">
        <f>Input!B193</f>
        <v>Hu1-13</v>
      </c>
      <c r="C248" s="168">
        <f>Calc!O193*1000</f>
        <v>13712.900223587438</v>
      </c>
      <c r="D248" s="168">
        <f>Calc!P193*1000</f>
        <v>2.8892829417795185</v>
      </c>
      <c r="E248" s="168">
        <f>Calc!X193</f>
        <v>0.93845401337606371</v>
      </c>
      <c r="F248" s="168">
        <f>Calc!Y193</f>
        <v>6.7842569676623407E-3</v>
      </c>
      <c r="G248" s="168">
        <f>Calc!AN193</f>
        <v>1.0054546119208831</v>
      </c>
      <c r="H248" s="168">
        <f>Calc!AO193</f>
        <v>3.9222643255657002E-3</v>
      </c>
      <c r="I248" s="169">
        <f>Calc!AH193</f>
        <v>44893.202042174678</v>
      </c>
      <c r="J248" s="169">
        <f>Calc!AI193</f>
        <v>368.65602844276196</v>
      </c>
      <c r="K248" s="170">
        <f>Calc!AJ193</f>
        <v>0.56387706813554317</v>
      </c>
      <c r="L248" s="170">
        <f>Calc!AK193</f>
        <v>2.2451085226740246</v>
      </c>
      <c r="M248" s="171" t="str">
        <f>Calc!AP193</f>
        <v>Out of range</v>
      </c>
      <c r="N248" s="171" t="e">
        <f>Calc!AQ193</f>
        <v>#VALUE!</v>
      </c>
      <c r="O248" s="171" t="str">
        <f>Calc!AW193</f>
        <v>Out of range</v>
      </c>
      <c r="P248" s="171" t="e">
        <f>Calc!AY193</f>
        <v>#VALUE!</v>
      </c>
      <c r="Q248" s="170" t="e">
        <f>Calc!BB193</f>
        <v>#VALUE!</v>
      </c>
      <c r="R248" s="170" t="e">
        <f>Calc!BC193</f>
        <v>#VALUE!</v>
      </c>
      <c r="S248" s="167">
        <f>Input!E193</f>
        <v>0</v>
      </c>
    </row>
    <row r="249" spans="1:19" s="167" customFormat="1" x14ac:dyDescent="0.2">
      <c r="A249" s="167">
        <f>Input!A195</f>
        <v>10368</v>
      </c>
      <c r="B249" s="167" t="str">
        <f>Input!B195</f>
        <v>Hu1-13</v>
      </c>
      <c r="C249" s="168">
        <f>Calc!O195*1000</f>
        <v>13712.266553200781</v>
      </c>
      <c r="D249" s="168">
        <f>Calc!P195*1000</f>
        <v>1.9709223509503428</v>
      </c>
      <c r="E249" s="168">
        <f>Calc!X195</f>
        <v>0.90722600669828934</v>
      </c>
      <c r="F249" s="168">
        <f>Calc!Y195</f>
        <v>1.3172545826928138E-2</v>
      </c>
      <c r="G249" s="168">
        <f>Calc!AN195</f>
        <v>1.0039783690519168</v>
      </c>
      <c r="H249" s="168">
        <f>Calc!AO195</f>
        <v>3.2527960019471305E-3</v>
      </c>
      <c r="I249" s="169">
        <f>Calc!AH195</f>
        <v>46368.164425998213</v>
      </c>
      <c r="J249" s="169">
        <f>Calc!AI195</f>
        <v>689.77176914799134</v>
      </c>
      <c r="K249" s="170">
        <f>Calc!AJ195</f>
        <v>-0.53792036293054402</v>
      </c>
      <c r="L249" s="170">
        <f>Calc!AK195</f>
        <v>1.509577806518815</v>
      </c>
      <c r="M249" s="171" t="str">
        <f>Calc!AP195</f>
        <v>Out of range</v>
      </c>
      <c r="N249" s="171" t="e">
        <f>Calc!AQ195</f>
        <v>#VALUE!</v>
      </c>
      <c r="O249" s="171" t="str">
        <f>Calc!AW195</f>
        <v>Out of range</v>
      </c>
      <c r="P249" s="171" t="e">
        <f>Calc!AY195</f>
        <v>#VALUE!</v>
      </c>
      <c r="Q249" s="170" t="e">
        <f>Calc!BB195</f>
        <v>#VALUE!</v>
      </c>
      <c r="R249" s="170" t="e">
        <f>Calc!BC195</f>
        <v>#VALUE!</v>
      </c>
      <c r="S249" s="167">
        <f>Input!E195</f>
        <v>0</v>
      </c>
    </row>
    <row r="250" spans="1:19" x14ac:dyDescent="0.2">
      <c r="A250" s="167">
        <f>Input!A197</f>
        <v>10368</v>
      </c>
      <c r="B250" s="167" t="str">
        <f>Input!B197</f>
        <v>Hu1-13</v>
      </c>
      <c r="C250" s="168">
        <f>Calc!O197*1000</f>
        <v>13713.33611228498</v>
      </c>
      <c r="D250" s="168">
        <f>Calc!P197*1000</f>
        <v>2.2334415388788935</v>
      </c>
      <c r="E250" s="168">
        <f>Calc!X197</f>
        <v>0.93223041451319766</v>
      </c>
      <c r="F250" s="168">
        <f>Calc!Y197</f>
        <v>7.1914012354886417E-3</v>
      </c>
      <c r="G250" s="168">
        <f>Calc!AN197</f>
        <v>1.0023119739144322</v>
      </c>
      <c r="H250" s="168">
        <f>Calc!AO197</f>
        <v>2.4251413022609793E-3</v>
      </c>
      <c r="I250" s="169">
        <f>Calc!AH197</f>
        <v>45053.088013666129</v>
      </c>
      <c r="J250" s="169">
        <f>Calc!AI197</f>
        <v>364.1682928873384</v>
      </c>
      <c r="K250" s="170">
        <f>Calc!AJ197</f>
        <v>-1.349996047517954</v>
      </c>
      <c r="L250" s="170">
        <f>Calc!AK197</f>
        <v>1.9251669804482661</v>
      </c>
      <c r="M250" s="171" t="str">
        <f>Calc!AP197</f>
        <v>Out of range</v>
      </c>
      <c r="N250" s="171" t="e">
        <f>Calc!AQ197</f>
        <v>#VALUE!</v>
      </c>
      <c r="O250" s="171" t="str">
        <f>Calc!AW197</f>
        <v>Out of range</v>
      </c>
      <c r="P250" s="171" t="e">
        <f>Calc!AY197</f>
        <v>#VALUE!</v>
      </c>
      <c r="Q250" s="170" t="e">
        <f>Calc!BB197</f>
        <v>#VALUE!</v>
      </c>
      <c r="R250" s="170" t="e">
        <f>Calc!BC197</f>
        <v>#VALUE!</v>
      </c>
      <c r="S250" s="167">
        <f>Input!E197</f>
        <v>0</v>
      </c>
    </row>
    <row r="251" spans="1:19" s="167" customFormat="1" x14ac:dyDescent="0.2">
      <c r="A251" s="167">
        <f>Input!A199</f>
        <v>10368</v>
      </c>
      <c r="B251" s="167" t="str">
        <f>Input!B199</f>
        <v>Hu1-13</v>
      </c>
      <c r="C251" s="168">
        <f>Calc!O199*1000</f>
        <v>13709.922057455016</v>
      </c>
      <c r="D251" s="168">
        <f>Calc!P199*1000</f>
        <v>3.1124477788739537</v>
      </c>
      <c r="E251" s="168">
        <f>Calc!X199</f>
        <v>0.9136976570873192</v>
      </c>
      <c r="F251" s="168">
        <f>Calc!Y199</f>
        <v>2.6829414460249078E-2</v>
      </c>
      <c r="G251" s="168">
        <f>Calc!AN199</f>
        <v>1.0048764656557241</v>
      </c>
      <c r="H251" s="168">
        <f>Calc!AO199</f>
        <v>3.0726734724191647E-3</v>
      </c>
      <c r="I251" s="169">
        <f>Calc!AH199</f>
        <v>46073.047741374801</v>
      </c>
      <c r="J251" s="169">
        <f>Calc!AI199</f>
        <v>1360.1438935151566</v>
      </c>
      <c r="K251" s="170">
        <f>Calc!AJ199</f>
        <v>0.41934055227077494</v>
      </c>
      <c r="L251" s="170">
        <f>Calc!AK199</f>
        <v>2.168720270133607</v>
      </c>
      <c r="M251" s="171" t="str">
        <f>Calc!AP199</f>
        <v>Out of range</v>
      </c>
      <c r="N251" s="171" t="e">
        <f>Calc!AQ199</f>
        <v>#VALUE!</v>
      </c>
      <c r="O251" s="171" t="str">
        <f>Calc!AW199</f>
        <v>Out of range</v>
      </c>
      <c r="P251" s="171" t="e">
        <f>Calc!AY199</f>
        <v>#VALUE!</v>
      </c>
      <c r="Q251" s="170" t="e">
        <f>Calc!BB199</f>
        <v>#VALUE!</v>
      </c>
      <c r="R251" s="170" t="e">
        <f>Calc!BC199</f>
        <v>#VALUE!</v>
      </c>
      <c r="S251" s="167">
        <f>Input!E199</f>
        <v>0</v>
      </c>
    </row>
    <row r="252" spans="1:19" x14ac:dyDescent="0.2">
      <c r="A252" s="167">
        <f>Input!A205</f>
        <v>10368</v>
      </c>
      <c r="B252" s="167" t="str">
        <f>Input!B205</f>
        <v>Hu1-13</v>
      </c>
      <c r="C252" s="168">
        <f>Calc!O205*1000</f>
        <v>13719.977597517156</v>
      </c>
      <c r="D252" s="168">
        <f>Calc!P205*1000</f>
        <v>5.6609727407945201</v>
      </c>
      <c r="E252" s="168">
        <f>Calc!X205</f>
        <v>0.93036929522564293</v>
      </c>
      <c r="F252" s="168">
        <f>Calc!Y205</f>
        <v>1.2455212966994162E-2</v>
      </c>
      <c r="G252" s="168">
        <f>Calc!AN205</f>
        <v>1.0000910913431789</v>
      </c>
      <c r="H252" s="168">
        <f>Calc!AO205</f>
        <v>4.2422881670103824E-3</v>
      </c>
      <c r="I252" s="169">
        <f>Calc!AH205</f>
        <v>45065.000907363479</v>
      </c>
      <c r="J252" s="169">
        <f>Calc!AI205</f>
        <v>632.59061686245195</v>
      </c>
      <c r="K252" s="170">
        <f>Calc!AJ205</f>
        <v>-0.1855119274124517</v>
      </c>
      <c r="L252" s="170">
        <f>Calc!AK205</f>
        <v>5.5610833360805989</v>
      </c>
      <c r="M252" s="171" t="str">
        <f>Calc!AP205</f>
        <v>Out of range</v>
      </c>
      <c r="N252" s="171" t="e">
        <f>Calc!AQ205</f>
        <v>#VALUE!</v>
      </c>
      <c r="O252" s="171" t="str">
        <f>Calc!AW205</f>
        <v>Out of range</v>
      </c>
      <c r="P252" s="171" t="e">
        <f>Calc!AY205</f>
        <v>#VALUE!</v>
      </c>
      <c r="Q252" s="170" t="e">
        <f>Calc!BB205</f>
        <v>#VALUE!</v>
      </c>
      <c r="R252" s="170" t="e">
        <f>Calc!BC205</f>
        <v>#VALUE!</v>
      </c>
      <c r="S252" s="167">
        <f>Input!E205</f>
        <v>0</v>
      </c>
    </row>
    <row r="253" spans="1:19" s="167" customFormat="1" x14ac:dyDescent="0.2">
      <c r="A253" s="167">
        <f>Input!A213</f>
        <v>10368</v>
      </c>
      <c r="B253" s="167" t="str">
        <f>Input!B213</f>
        <v>Hu1-13</v>
      </c>
      <c r="C253" s="168">
        <f>Calc!O213*1000</f>
        <v>13708.157855509042</v>
      </c>
      <c r="D253" s="168">
        <f>Calc!P213*1000</f>
        <v>4.0980613101279655</v>
      </c>
      <c r="E253" s="168">
        <f>Calc!X213</f>
        <v>0.95149525292034853</v>
      </c>
      <c r="F253" s="168">
        <f>Calc!Y213</f>
        <v>1.4133808448413552E-2</v>
      </c>
      <c r="G253" s="168">
        <f>Calc!AN213</f>
        <v>1.0004371443321654</v>
      </c>
      <c r="H253" s="168">
        <f>Calc!AO213</f>
        <v>4.9687087938532016E-3</v>
      </c>
      <c r="I253" s="169">
        <f>Calc!AH213</f>
        <v>44041.699679877333</v>
      </c>
      <c r="J253" s="169">
        <f>Calc!AI213</f>
        <v>689.68197058577255</v>
      </c>
      <c r="K253" s="170">
        <f>Calc!AJ213</f>
        <v>-2.9322732900942672</v>
      </c>
      <c r="L253" s="170">
        <f>Calc!AK213</f>
        <v>4.1894664463547153</v>
      </c>
      <c r="M253" s="171" t="str">
        <f>Calc!AP213</f>
        <v>Out of range</v>
      </c>
      <c r="N253" s="171" t="e">
        <f>Calc!AQ213</f>
        <v>#VALUE!</v>
      </c>
      <c r="O253" s="171" t="str">
        <f>Calc!AW213</f>
        <v>Out of range</v>
      </c>
      <c r="P253" s="171" t="e">
        <f>Calc!AY213</f>
        <v>#VALUE!</v>
      </c>
      <c r="Q253" s="170" t="e">
        <f>Calc!BB213</f>
        <v>#VALUE!</v>
      </c>
      <c r="R253" s="170" t="e">
        <f>Calc!BC213</f>
        <v>#VALUE!</v>
      </c>
      <c r="S253" s="167">
        <f>Input!E213</f>
        <v>0</v>
      </c>
    </row>
    <row r="254" spans="1:19" x14ac:dyDescent="0.2">
      <c r="A254" s="167">
        <f>Input!A215</f>
        <v>10368</v>
      </c>
      <c r="B254" s="167" t="str">
        <f>Input!B215</f>
        <v>Hu1-13</v>
      </c>
      <c r="C254" s="168">
        <f>Calc!O215*1000</f>
        <v>13714.901991099765</v>
      </c>
      <c r="D254" s="168">
        <f>Calc!P215*1000</f>
        <v>5.5337879142455515</v>
      </c>
      <c r="E254" s="168">
        <f>Calc!X215</f>
        <v>0.9442077254081368</v>
      </c>
      <c r="F254" s="168">
        <f>Calc!Y215</f>
        <v>1.6306252145231341E-2</v>
      </c>
      <c r="G254" s="168">
        <f>Calc!AN215</f>
        <v>0.99970892835502556</v>
      </c>
      <c r="H254" s="168">
        <f>Calc!AO215</f>
        <v>5.7818754791715311E-3</v>
      </c>
      <c r="I254" s="169">
        <f>Calc!AH215</f>
        <v>44371.133369006733</v>
      </c>
      <c r="J254" s="169">
        <f>Calc!AI215</f>
        <v>807.91022130912506</v>
      </c>
      <c r="K254" s="170">
        <f>Calc!AJ215</f>
        <v>-0.51649447068724541</v>
      </c>
      <c r="L254" s="170">
        <f>Calc!AK215</f>
        <v>5.0662053458253951</v>
      </c>
      <c r="M254" s="171" t="str">
        <f>Calc!AP215</f>
        <v>Out of range</v>
      </c>
      <c r="N254" s="171" t="e">
        <f>Calc!AQ215</f>
        <v>#VALUE!</v>
      </c>
      <c r="O254" s="171" t="str">
        <f>Calc!AW215</f>
        <v>Out of range</v>
      </c>
      <c r="P254" s="171" t="e">
        <f>Calc!AY215</f>
        <v>#VALUE!</v>
      </c>
      <c r="Q254" s="170" t="e">
        <f>Calc!BB215</f>
        <v>#VALUE!</v>
      </c>
      <c r="R254" s="170" t="e">
        <f>Calc!BC215</f>
        <v>#VALUE!</v>
      </c>
      <c r="S254" s="167">
        <f>Input!E215</f>
        <v>0</v>
      </c>
    </row>
    <row r="255" spans="1:19" s="167" customFormat="1" x14ac:dyDescent="0.2">
      <c r="A255" s="167">
        <f>Input!A219</f>
        <v>10368</v>
      </c>
      <c r="B255" s="167" t="str">
        <f>Input!B219</f>
        <v>Hu1-13</v>
      </c>
      <c r="C255" s="168">
        <f>Calc!O219*1000</f>
        <v>13710.45707868615</v>
      </c>
      <c r="D255" s="168">
        <f>Calc!P219*1000</f>
        <v>6.4633309440363238</v>
      </c>
      <c r="E255" s="168">
        <f>Calc!X219</f>
        <v>0.89897311329823881</v>
      </c>
      <c r="F255" s="168">
        <f>Calc!Y219</f>
        <v>1.7280596505430977E-2</v>
      </c>
      <c r="G255" s="168">
        <f>Calc!AN219</f>
        <v>1.002810564131704</v>
      </c>
      <c r="H255" s="168">
        <f>Calc!AO219</f>
        <v>5.8566119160138206E-3</v>
      </c>
      <c r="I255" s="169">
        <f>Calc!AH219</f>
        <v>46733.243409735936</v>
      </c>
      <c r="J255" s="169">
        <f>Calc!AI219</f>
        <v>938.62163650888567</v>
      </c>
      <c r="K255" s="170">
        <f>Calc!AJ219</f>
        <v>1.3807519394672951</v>
      </c>
      <c r="L255" s="170">
        <f>Calc!AK219</f>
        <v>1.5823085271001964</v>
      </c>
      <c r="M255" s="171" t="str">
        <f>Calc!AP219</f>
        <v>Out of range</v>
      </c>
      <c r="N255" s="171" t="e">
        <f>Calc!AQ219</f>
        <v>#VALUE!</v>
      </c>
      <c r="O255" s="171" t="str">
        <f>Calc!AW219</f>
        <v>Out of range</v>
      </c>
      <c r="P255" s="171" t="e">
        <f>Calc!AY219</f>
        <v>#VALUE!</v>
      </c>
      <c r="Q255" s="170" t="e">
        <f>Calc!BB219</f>
        <v>#VALUE!</v>
      </c>
      <c r="R255" s="170" t="e">
        <f>Calc!BC219</f>
        <v>#VALUE!</v>
      </c>
      <c r="S255" s="167">
        <f>Input!E219</f>
        <v>0</v>
      </c>
    </row>
    <row r="256" spans="1:19" x14ac:dyDescent="0.2">
      <c r="A256" s="167">
        <f>Input!A223</f>
        <v>10368</v>
      </c>
      <c r="B256" s="167" t="str">
        <f>Input!B223</f>
        <v>Hu1-13</v>
      </c>
      <c r="C256" s="168">
        <f>Calc!O223*1000</f>
        <v>13709.140841969966</v>
      </c>
      <c r="D256" s="168">
        <f>Calc!P223*1000</f>
        <v>6.2736136553719231</v>
      </c>
      <c r="E256" s="168">
        <f>Calc!X223</f>
        <v>0.90619931436838475</v>
      </c>
      <c r="F256" s="168">
        <f>Calc!Y223</f>
        <v>1.5453935054816665E-2</v>
      </c>
      <c r="G256" s="168">
        <f>Calc!AN223</f>
        <v>1.0047749557433177</v>
      </c>
      <c r="H256" s="168">
        <f>Calc!AO223</f>
        <v>4.1294948821293158E-3</v>
      </c>
      <c r="I256" s="169">
        <f>Calc!AH223</f>
        <v>46446.939531329008</v>
      </c>
      <c r="J256" s="169">
        <f>Calc!AI223</f>
        <v>814.48642116296423</v>
      </c>
      <c r="K256" s="170">
        <f>Calc!AJ223</f>
        <v>-2.2983391994159108</v>
      </c>
      <c r="L256" s="170">
        <f>Calc!AK223</f>
        <v>1.6847873936229432</v>
      </c>
      <c r="M256" s="171" t="str">
        <f>Calc!AP223</f>
        <v>Out of range</v>
      </c>
      <c r="N256" s="171" t="e">
        <f>Calc!AQ223</f>
        <v>#VALUE!</v>
      </c>
      <c r="O256" s="171" t="str">
        <f>Calc!AW223</f>
        <v>Out of range</v>
      </c>
      <c r="P256" s="171" t="e">
        <f>Calc!AY223</f>
        <v>#VALUE!</v>
      </c>
      <c r="Q256" s="170" t="e">
        <f>Calc!BB223</f>
        <v>#VALUE!</v>
      </c>
      <c r="R256" s="170" t="e">
        <f>Calc!BC223</f>
        <v>#VALUE!</v>
      </c>
      <c r="S256" s="167">
        <f>Input!E223</f>
        <v>0</v>
      </c>
    </row>
    <row r="257" spans="1:19" s="167" customFormat="1" x14ac:dyDescent="0.2">
      <c r="A257" s="167">
        <f>Input!A225</f>
        <v>10368</v>
      </c>
      <c r="B257" s="167" t="str">
        <f>Input!B225</f>
        <v>Hu1-13</v>
      </c>
      <c r="C257" s="168">
        <f>Calc!O225*1000</f>
        <v>13710.6469211807</v>
      </c>
      <c r="D257" s="168">
        <f>Calc!P225*1000</f>
        <v>7.8743997635150311</v>
      </c>
      <c r="E257" s="168">
        <f>Calc!X225</f>
        <v>0.92911261610370244</v>
      </c>
      <c r="F257" s="168">
        <f>Calc!Y225</f>
        <v>2.380891559407566E-2</v>
      </c>
      <c r="G257" s="168">
        <f>Calc!AN225</f>
        <v>1.0006967969445679</v>
      </c>
      <c r="H257" s="168">
        <f>Calc!AO225</f>
        <v>8.1180128045466055E-3</v>
      </c>
      <c r="I257" s="169">
        <f>Calc!AH225</f>
        <v>45122.576682850246</v>
      </c>
      <c r="J257" s="169">
        <f>Calc!AI225</f>
        <v>1212.5667124595257</v>
      </c>
      <c r="K257" s="170">
        <f>Calc!AJ225</f>
        <v>-6.0005494030012096</v>
      </c>
      <c r="L257" s="170">
        <f>Calc!AK225</f>
        <v>1.8958792558938</v>
      </c>
      <c r="M257" s="171" t="str">
        <f>Calc!AP225</f>
        <v>Out of range</v>
      </c>
      <c r="N257" s="171" t="e">
        <f>Calc!AQ225</f>
        <v>#VALUE!</v>
      </c>
      <c r="O257" s="171" t="str">
        <f>Calc!AW225</f>
        <v>Out of range</v>
      </c>
      <c r="P257" s="171" t="e">
        <f>Calc!AY225</f>
        <v>#VALUE!</v>
      </c>
      <c r="Q257" s="170" t="e">
        <f>Calc!BB225</f>
        <v>#VALUE!</v>
      </c>
      <c r="R257" s="170" t="e">
        <f>Calc!BC225</f>
        <v>#VALUE!</v>
      </c>
      <c r="S257" s="167">
        <f>Input!E225</f>
        <v>0</v>
      </c>
    </row>
    <row r="258" spans="1:19" x14ac:dyDescent="0.2">
      <c r="A258" s="167">
        <f>Input!A231</f>
        <v>10815</v>
      </c>
      <c r="B258" s="167" t="str">
        <f>Input!B231</f>
        <v>Hu1-13</v>
      </c>
      <c r="C258" s="168">
        <f>Calc!O231*1000</f>
        <v>13698.975697070668</v>
      </c>
      <c r="D258" s="168">
        <f>Calc!P231*1000</f>
        <v>5.2361334330441531</v>
      </c>
      <c r="E258" s="168">
        <f>Calc!X231</f>
        <v>0.87762958122907886</v>
      </c>
      <c r="F258" s="168">
        <f>Calc!Y231</f>
        <v>2.0151582652745505E-2</v>
      </c>
      <c r="G258" s="168">
        <f>Calc!AN231</f>
        <v>1.0041812633334317</v>
      </c>
      <c r="H258" s="168">
        <f>Calc!AO231</f>
        <v>5.341321086198318E-3</v>
      </c>
      <c r="I258" s="169">
        <f>Calc!AH231</f>
        <v>47895.062924932652</v>
      </c>
      <c r="J258" s="169">
        <f>Calc!AI231</f>
        <v>1128.7102388762385</v>
      </c>
      <c r="K258" s="170">
        <f>Calc!AJ231</f>
        <v>-7.2216070625807927</v>
      </c>
      <c r="L258" s="170">
        <f>Calc!AK231</f>
        <v>1.5690791471491197</v>
      </c>
      <c r="M258" s="171" t="str">
        <f>Calc!AP231</f>
        <v>Out of range</v>
      </c>
      <c r="N258" s="171" t="e">
        <f>Calc!AQ231</f>
        <v>#VALUE!</v>
      </c>
      <c r="O258" s="171" t="str">
        <f>Calc!AW231</f>
        <v>Out of range</v>
      </c>
      <c r="P258" s="171" t="e">
        <f>Calc!AY231</f>
        <v>#VALUE!</v>
      </c>
      <c r="Q258" s="170" t="e">
        <f>Calc!BB231</f>
        <v>#VALUE!</v>
      </c>
      <c r="R258" s="170" t="e">
        <f>Calc!BC231</f>
        <v>#VALUE!</v>
      </c>
      <c r="S258" s="167">
        <f>Input!E231</f>
        <v>0</v>
      </c>
    </row>
    <row r="259" spans="1:19" s="167" customFormat="1" x14ac:dyDescent="0.2">
      <c r="A259" s="167">
        <f>Input!A233</f>
        <v>10815</v>
      </c>
      <c r="B259" s="167" t="str">
        <f>Input!B233</f>
        <v>Hu1-13</v>
      </c>
      <c r="C259" s="168">
        <f>Calc!O233*1000</f>
        <v>13701.526202342697</v>
      </c>
      <c r="D259" s="168">
        <f>Calc!P233*1000</f>
        <v>6.2909359678519401</v>
      </c>
      <c r="E259" s="168">
        <f>Calc!X233</f>
        <v>0.85789031714062214</v>
      </c>
      <c r="F259" s="168">
        <f>Calc!Y233</f>
        <v>1.722315989264776E-2</v>
      </c>
      <c r="G259" s="168">
        <f>Calc!AN233</f>
        <v>0.99879037640861434</v>
      </c>
      <c r="H259" s="168">
        <f>Calc!AO233</f>
        <v>5.4088902708572814E-3</v>
      </c>
      <c r="I259" s="169">
        <f>Calc!AH233</f>
        <v>48743.119602370076</v>
      </c>
      <c r="J259" s="169">
        <f>Calc!AI233</f>
        <v>1013.3050591695089</v>
      </c>
      <c r="K259" s="170">
        <f>Calc!AJ233</f>
        <v>-5.4417401229301943</v>
      </c>
      <c r="L259" s="170">
        <f>Calc!AK233</f>
        <v>1.5371849844294607</v>
      </c>
      <c r="M259" s="171" t="str">
        <f>Calc!AP233</f>
        <v>Out of range</v>
      </c>
      <c r="N259" s="171" t="e">
        <f>Calc!AQ233</f>
        <v>#VALUE!</v>
      </c>
      <c r="O259" s="171" t="str">
        <f>Calc!AW233</f>
        <v>Out of range</v>
      </c>
      <c r="P259" s="171" t="e">
        <f>Calc!AY233</f>
        <v>#VALUE!</v>
      </c>
      <c r="Q259" s="170" t="e">
        <f>Calc!BB233</f>
        <v>#VALUE!</v>
      </c>
      <c r="R259" s="170" t="e">
        <f>Calc!BC233</f>
        <v>#VALUE!</v>
      </c>
      <c r="S259" s="167">
        <f>Input!E233</f>
        <v>0</v>
      </c>
    </row>
    <row r="260" spans="1:19" x14ac:dyDescent="0.2">
      <c r="A260" s="167">
        <f>Input!A235</f>
        <v>10815</v>
      </c>
      <c r="B260" s="167" t="str">
        <f>Input!B235</f>
        <v>Hu1-13</v>
      </c>
      <c r="C260" s="168">
        <f>Calc!O235*1000</f>
        <v>13701.526202342697</v>
      </c>
      <c r="D260" s="168">
        <f>Calc!P235*1000</f>
        <v>6.2909359678519401</v>
      </c>
      <c r="E260" s="168">
        <f>Calc!X235</f>
        <v>0.85789031714062214</v>
      </c>
      <c r="F260" s="168">
        <f>Calc!Y235</f>
        <v>1.722315989264776E-2</v>
      </c>
      <c r="G260" s="168">
        <f>Calc!AN235</f>
        <v>0.99879037640861434</v>
      </c>
      <c r="H260" s="168">
        <f>Calc!AO235</f>
        <v>5.4088902708572814E-3</v>
      </c>
      <c r="I260" s="169">
        <f>Calc!AH235</f>
        <v>48743.119602370076</v>
      </c>
      <c r="J260" s="169">
        <f>Calc!AI235</f>
        <v>1013.3050591695089</v>
      </c>
      <c r="K260" s="170">
        <f>Calc!AJ235</f>
        <v>-5.4417401229301943</v>
      </c>
      <c r="L260" s="170">
        <f>Calc!AK235</f>
        <v>1.5371849844294607</v>
      </c>
      <c r="M260" s="171" t="str">
        <f>Calc!AP235</f>
        <v>Out of range</v>
      </c>
      <c r="N260" s="171" t="e">
        <f>Calc!AQ235</f>
        <v>#VALUE!</v>
      </c>
      <c r="O260" s="171" t="str">
        <f>Calc!AW235</f>
        <v>Out of range</v>
      </c>
      <c r="P260" s="171" t="e">
        <f>Calc!AY235</f>
        <v>#VALUE!</v>
      </c>
      <c r="Q260" s="170" t="e">
        <f>Calc!BB235</f>
        <v>#VALUE!</v>
      </c>
      <c r="R260" s="170" t="e">
        <f>Calc!BC235</f>
        <v>#VALUE!</v>
      </c>
      <c r="S260" s="167">
        <f>Input!E235</f>
        <v>0</v>
      </c>
    </row>
    <row r="261" spans="1:19" s="167" customFormat="1" x14ac:dyDescent="0.2">
      <c r="A261" s="167">
        <f>Input!A239</f>
        <v>10368</v>
      </c>
      <c r="B261" s="167" t="str">
        <f>Input!B239</f>
        <v>Hu1-13</v>
      </c>
      <c r="C261" s="168">
        <f>Calc!O239*1000</f>
        <v>13710.45707868615</v>
      </c>
      <c r="D261" s="168">
        <f>Calc!P239*1000</f>
        <v>6.4633309440363238</v>
      </c>
      <c r="E261" s="168">
        <f>Calc!X239</f>
        <v>0.89897311329823881</v>
      </c>
      <c r="F261" s="168">
        <f>Calc!Y239</f>
        <v>1.7280596505430977E-2</v>
      </c>
      <c r="G261" s="168">
        <f>Calc!AN239</f>
        <v>1.002810564131704</v>
      </c>
      <c r="H261" s="168">
        <f>Calc!AO239</f>
        <v>5.8566119160138206E-3</v>
      </c>
      <c r="I261" s="169">
        <f>Calc!AH239</f>
        <v>46733.243409735936</v>
      </c>
      <c r="J261" s="169">
        <f>Calc!AI239</f>
        <v>938.62163650888567</v>
      </c>
      <c r="K261" s="170">
        <f>Calc!AJ239</f>
        <v>1.3807519394672951</v>
      </c>
      <c r="L261" s="170">
        <f>Calc!AK239</f>
        <v>1.5823085271001964</v>
      </c>
      <c r="M261" s="171" t="str">
        <f>Calc!AP239</f>
        <v>Out of range</v>
      </c>
      <c r="N261" s="171" t="e">
        <f>Calc!AQ239</f>
        <v>#VALUE!</v>
      </c>
      <c r="O261" s="171" t="str">
        <f>Calc!AW239</f>
        <v>Out of range</v>
      </c>
      <c r="P261" s="171" t="e">
        <f>Calc!AY239</f>
        <v>#VALUE!</v>
      </c>
      <c r="Q261" s="170" t="e">
        <f>Calc!BB239</f>
        <v>#VALUE!</v>
      </c>
      <c r="R261" s="170" t="e">
        <f>Calc!BC239</f>
        <v>#VALUE!</v>
      </c>
      <c r="S261" s="167">
        <f>Input!E239</f>
        <v>0</v>
      </c>
    </row>
    <row r="262" spans="1:19" x14ac:dyDescent="0.2">
      <c r="A262" s="167">
        <f>Input!A243</f>
        <v>10368</v>
      </c>
      <c r="B262" s="167" t="str">
        <f>Input!B243</f>
        <v>Hu1-13</v>
      </c>
      <c r="C262" s="168">
        <f>Calc!O243*1000</f>
        <v>13709.140841969966</v>
      </c>
      <c r="D262" s="168">
        <f>Calc!P243*1000</f>
        <v>6.2736136553719231</v>
      </c>
      <c r="E262" s="168">
        <f>Calc!X243</f>
        <v>0.90619931436838475</v>
      </c>
      <c r="F262" s="168">
        <f>Calc!Y243</f>
        <v>1.5453935054816665E-2</v>
      </c>
      <c r="G262" s="168">
        <f>Calc!AN243</f>
        <v>1.0047749557433177</v>
      </c>
      <c r="H262" s="168">
        <f>Calc!AO243</f>
        <v>4.1294948821293158E-3</v>
      </c>
      <c r="I262" s="169">
        <f>Calc!AH243</f>
        <v>46446.939531329008</v>
      </c>
      <c r="J262" s="169">
        <f>Calc!AI243</f>
        <v>814.48642116296423</v>
      </c>
      <c r="K262" s="170">
        <f>Calc!AJ243</f>
        <v>-2.2983391994159108</v>
      </c>
      <c r="L262" s="170">
        <f>Calc!AK243</f>
        <v>1.6847873936229432</v>
      </c>
      <c r="M262" s="171" t="str">
        <f>Calc!AP243</f>
        <v>Out of range</v>
      </c>
      <c r="N262" s="171" t="e">
        <f>Calc!AQ243</f>
        <v>#VALUE!</v>
      </c>
      <c r="O262" s="171" t="str">
        <f>Calc!AW243</f>
        <v>Out of range</v>
      </c>
      <c r="P262" s="171" t="e">
        <f>Calc!AY243</f>
        <v>#VALUE!</v>
      </c>
      <c r="Q262" s="170" t="e">
        <f>Calc!BB243</f>
        <v>#VALUE!</v>
      </c>
      <c r="R262" s="170" t="e">
        <f>Calc!BC243</f>
        <v>#VALUE!</v>
      </c>
      <c r="S262" s="167">
        <f>Input!E243</f>
        <v>0</v>
      </c>
    </row>
    <row r="263" spans="1:19" s="167" customFormat="1" x14ac:dyDescent="0.2">
      <c r="A263" s="167">
        <f>Input!A245</f>
        <v>10368</v>
      </c>
      <c r="B263" s="167" t="str">
        <f>Input!B245</f>
        <v>Hu1-13</v>
      </c>
      <c r="C263" s="168">
        <f>Calc!O245*1000</f>
        <v>13710.6469211807</v>
      </c>
      <c r="D263" s="168">
        <f>Calc!P245*1000</f>
        <v>7.8743997635150311</v>
      </c>
      <c r="E263" s="168">
        <f>Calc!X245</f>
        <v>0.92911261610370244</v>
      </c>
      <c r="F263" s="168">
        <f>Calc!Y245</f>
        <v>2.380891559407566E-2</v>
      </c>
      <c r="G263" s="168">
        <f>Calc!AN245</f>
        <v>1.0006967969445679</v>
      </c>
      <c r="H263" s="168">
        <f>Calc!AO245</f>
        <v>8.1180128045466055E-3</v>
      </c>
      <c r="I263" s="169">
        <f>Calc!AH245</f>
        <v>45122.576682850246</v>
      </c>
      <c r="J263" s="169">
        <f>Calc!AI245</f>
        <v>1212.5667124595257</v>
      </c>
      <c r="K263" s="170">
        <f>Calc!AJ245</f>
        <v>-6.0005494030012096</v>
      </c>
      <c r="L263" s="170">
        <f>Calc!AK245</f>
        <v>1.8958792558938</v>
      </c>
      <c r="M263" s="171" t="str">
        <f>Calc!AP245</f>
        <v>Out of range</v>
      </c>
      <c r="N263" s="171" t="e">
        <f>Calc!AQ245</f>
        <v>#VALUE!</v>
      </c>
      <c r="O263" s="171" t="str">
        <f>Calc!AW245</f>
        <v>Out of range</v>
      </c>
      <c r="P263" s="171" t="e">
        <f>Calc!AY245</f>
        <v>#VALUE!</v>
      </c>
      <c r="Q263" s="170" t="e">
        <f>Calc!BB245</f>
        <v>#VALUE!</v>
      </c>
      <c r="R263" s="170" t="e">
        <f>Calc!BC245</f>
        <v>#VALUE!</v>
      </c>
      <c r="S263" s="167">
        <f>Input!E245</f>
        <v>0</v>
      </c>
    </row>
    <row r="264" spans="1:19" x14ac:dyDescent="0.2">
      <c r="A264" s="167">
        <f>Input!A251</f>
        <v>10815</v>
      </c>
      <c r="B264" s="167" t="str">
        <f>Input!B251</f>
        <v>Hu1-13</v>
      </c>
      <c r="C264" s="168">
        <f>Calc!O251*1000</f>
        <v>13698.975697070668</v>
      </c>
      <c r="D264" s="168">
        <f>Calc!P251*1000</f>
        <v>5.2361334330441531</v>
      </c>
      <c r="E264" s="168">
        <f>Calc!X251</f>
        <v>0.87762958122907886</v>
      </c>
      <c r="F264" s="168">
        <f>Calc!Y251</f>
        <v>2.0151582652745505E-2</v>
      </c>
      <c r="G264" s="168">
        <f>Calc!AN251</f>
        <v>1.0041812633334317</v>
      </c>
      <c r="H264" s="168">
        <f>Calc!AO251</f>
        <v>5.341321086198318E-3</v>
      </c>
      <c r="I264" s="169">
        <f>Calc!AH251</f>
        <v>47895.062924932652</v>
      </c>
      <c r="J264" s="169">
        <f>Calc!AI251</f>
        <v>1128.7102388762385</v>
      </c>
      <c r="K264" s="170">
        <f>Calc!AJ251</f>
        <v>-7.2216070625807927</v>
      </c>
      <c r="L264" s="170">
        <f>Calc!AK251</f>
        <v>1.5690791471491197</v>
      </c>
      <c r="M264" s="171" t="str">
        <f>Calc!AP251</f>
        <v>Out of range</v>
      </c>
      <c r="N264" s="171" t="e">
        <f>Calc!AQ251</f>
        <v>#VALUE!</v>
      </c>
      <c r="O264" s="171" t="str">
        <f>Calc!AW251</f>
        <v>Out of range</v>
      </c>
      <c r="P264" s="171" t="e">
        <f>Calc!AY251</f>
        <v>#VALUE!</v>
      </c>
      <c r="Q264" s="170" t="e">
        <f>Calc!BB251</f>
        <v>#VALUE!</v>
      </c>
      <c r="R264" s="170" t="e">
        <f>Calc!BC251</f>
        <v>#VALUE!</v>
      </c>
      <c r="S264" s="167">
        <f>Input!E251</f>
        <v>0</v>
      </c>
    </row>
    <row r="265" spans="1:19" s="167" customFormat="1" x14ac:dyDescent="0.2">
      <c r="A265" s="167">
        <f>Input!A253</f>
        <v>10815</v>
      </c>
      <c r="B265" s="167" t="str">
        <f>Input!B253</f>
        <v>Hu1-13</v>
      </c>
      <c r="C265" s="168">
        <f>Calc!O253*1000</f>
        <v>13701.526202342697</v>
      </c>
      <c r="D265" s="168">
        <f>Calc!P253*1000</f>
        <v>6.2909359678519401</v>
      </c>
      <c r="E265" s="168">
        <f>Calc!X253</f>
        <v>0.85789031714062214</v>
      </c>
      <c r="F265" s="168">
        <f>Calc!Y253</f>
        <v>1.722315989264776E-2</v>
      </c>
      <c r="G265" s="168">
        <f>Calc!AN253</f>
        <v>0.99879037640861434</v>
      </c>
      <c r="H265" s="168">
        <f>Calc!AO253</f>
        <v>5.4088902708572814E-3</v>
      </c>
      <c r="I265" s="169">
        <f>Calc!AH253</f>
        <v>48743.119602370076</v>
      </c>
      <c r="J265" s="169">
        <f>Calc!AI253</f>
        <v>1013.3050591695089</v>
      </c>
      <c r="K265" s="170">
        <f>Calc!AJ253</f>
        <v>-5.4417401229301943</v>
      </c>
      <c r="L265" s="170">
        <f>Calc!AK253</f>
        <v>1.5371849844294607</v>
      </c>
      <c r="M265" s="171" t="str">
        <f>Calc!AP253</f>
        <v>Out of range</v>
      </c>
      <c r="N265" s="171" t="e">
        <f>Calc!AQ253</f>
        <v>#VALUE!</v>
      </c>
      <c r="O265" s="171" t="str">
        <f>Calc!AW253</f>
        <v>Out of range</v>
      </c>
      <c r="P265" s="171" t="e">
        <f>Calc!AY253</f>
        <v>#VALUE!</v>
      </c>
      <c r="Q265" s="170" t="e">
        <f>Calc!BB253</f>
        <v>#VALUE!</v>
      </c>
      <c r="R265" s="170" t="e">
        <f>Calc!BC253</f>
        <v>#VALUE!</v>
      </c>
      <c r="S265" s="167">
        <f>Input!E253</f>
        <v>0</v>
      </c>
    </row>
    <row r="266" spans="1:19" x14ac:dyDescent="0.2">
      <c r="A266" s="167">
        <f>Input!A255</f>
        <v>10815</v>
      </c>
      <c r="B266" s="167" t="str">
        <f>Input!B255</f>
        <v>Hu1-13</v>
      </c>
      <c r="C266" s="168">
        <f>Calc!O255*1000</f>
        <v>13701.526202342697</v>
      </c>
      <c r="D266" s="168">
        <f>Calc!P255*1000</f>
        <v>6.2909359678519401</v>
      </c>
      <c r="E266" s="168">
        <f>Calc!X255</f>
        <v>0.85789031714062214</v>
      </c>
      <c r="F266" s="168">
        <f>Calc!Y255</f>
        <v>1.722315989264776E-2</v>
      </c>
      <c r="G266" s="168">
        <f>Calc!AN255</f>
        <v>0.99879037640861434</v>
      </c>
      <c r="H266" s="168">
        <f>Calc!AO255</f>
        <v>5.4088902708572814E-3</v>
      </c>
      <c r="I266" s="169">
        <f>Calc!AH255</f>
        <v>48743.119602370076</v>
      </c>
      <c r="J266" s="169">
        <f>Calc!AI255</f>
        <v>1013.3050591695089</v>
      </c>
      <c r="K266" s="170">
        <f>Calc!AJ255</f>
        <v>-5.4417401229301943</v>
      </c>
      <c r="L266" s="170">
        <f>Calc!AK255</f>
        <v>1.5371849844294607</v>
      </c>
      <c r="M266" s="171" t="str">
        <f>Calc!AP255</f>
        <v>Out of range</v>
      </c>
      <c r="N266" s="171" t="e">
        <f>Calc!AQ255</f>
        <v>#VALUE!</v>
      </c>
      <c r="O266" s="171" t="str">
        <f>Calc!AW255</f>
        <v>Out of range</v>
      </c>
      <c r="P266" s="171" t="e">
        <f>Calc!AY255</f>
        <v>#VALUE!</v>
      </c>
      <c r="Q266" s="170" t="e">
        <f>Calc!BB255</f>
        <v>#VALUE!</v>
      </c>
      <c r="R266" s="170" t="e">
        <f>Calc!BC255</f>
        <v>#VALUE!</v>
      </c>
      <c r="S266" s="167">
        <f>Input!E255</f>
        <v>0</v>
      </c>
    </row>
    <row r="267" spans="1:19" s="167" customFormat="1" x14ac:dyDescent="0.2">
      <c r="A267" s="1">
        <f>Input!A276</f>
        <v>10851</v>
      </c>
      <c r="B267" s="1" t="str">
        <f>Input!B276</f>
        <v>KMS-1_5</v>
      </c>
      <c r="C267" s="99">
        <f>Calc!O276*1000</f>
        <v>102.51978353230564</v>
      </c>
      <c r="D267" s="99">
        <f>Calc!P276*1000</f>
        <v>6.4628987479110047E-3</v>
      </c>
      <c r="E267" s="99">
        <f>Calc!X276</f>
        <v>146.40002844830425</v>
      </c>
      <c r="F267" s="99">
        <f>Calc!Y276</f>
        <v>0.22639754661537201</v>
      </c>
      <c r="G267" s="99">
        <f>Calc!AN276</f>
        <v>0.12785223768859663</v>
      </c>
      <c r="H267" s="5">
        <f>Calc!AO276</f>
        <v>9.9828478369871909E-4</v>
      </c>
      <c r="I267" s="8">
        <f>Calc!AH276</f>
        <v>0.27249236388257497</v>
      </c>
      <c r="J267" s="8">
        <f>Calc!AI276</f>
        <v>2.1689110338798077E-3</v>
      </c>
      <c r="K267" s="77">
        <f>Calc!AJ276</f>
        <v>-100.96415928933445</v>
      </c>
      <c r="L267" s="77">
        <f>Calc!AK276</f>
        <v>1.0724365943879612</v>
      </c>
      <c r="M267" s="111">
        <f>Calc!AP276</f>
        <v>16.798400000000001</v>
      </c>
      <c r="N267" s="111">
        <f>Calc!AQ276</f>
        <v>0.1447</v>
      </c>
      <c r="O267" s="111" t="str">
        <f>Calc!AW276</f>
        <v>Out of range</v>
      </c>
      <c r="P267" s="111" t="e">
        <f>Calc!AY276</f>
        <v>#VALUE!</v>
      </c>
      <c r="Q267" s="77" t="e">
        <f>Calc!BB276</f>
        <v>#VALUE!</v>
      </c>
      <c r="R267" s="77" t="e">
        <f>Calc!BC276</f>
        <v>#VALUE!</v>
      </c>
      <c r="S267" s="1">
        <f>Input!E276</f>
        <v>5</v>
      </c>
    </row>
    <row r="268" spans="1:19" x14ac:dyDescent="0.2">
      <c r="A268" s="167">
        <f>Input!A279</f>
        <v>10815</v>
      </c>
      <c r="B268" s="167" t="str">
        <f>Input!B279</f>
        <v>Hu1-13</v>
      </c>
      <c r="C268" s="168">
        <f>Calc!O279*1000</f>
        <v>13694.238902131734</v>
      </c>
      <c r="D268" s="168">
        <f>Calc!P279*1000</f>
        <v>7.6185708095214526</v>
      </c>
      <c r="E268" s="168">
        <f>Calc!X279</f>
        <v>0.89383972286696056</v>
      </c>
      <c r="F268" s="168">
        <f>Calc!Y279</f>
        <v>2.8203742225473883E-2</v>
      </c>
      <c r="G268" s="168">
        <f>Calc!AN279</f>
        <v>1.0027359651468342</v>
      </c>
      <c r="H268" s="168">
        <f>Calc!AO279</f>
        <v>7.1050621737826034E-3</v>
      </c>
      <c r="I268" s="169">
        <f>Calc!AH279</f>
        <v>46942.545218953295</v>
      </c>
      <c r="J268" s="169">
        <f>Calc!AI279</f>
        <v>1517.8627762782064</v>
      </c>
      <c r="K268" s="170">
        <f>Calc!AJ279</f>
        <v>-2.764224646497393</v>
      </c>
      <c r="L268" s="170">
        <f>Calc!AK279</f>
        <v>1.816570405887264</v>
      </c>
      <c r="M268" s="171" t="str">
        <f>Calc!AP279</f>
        <v>Out of range</v>
      </c>
      <c r="N268" s="171" t="e">
        <f>Calc!AQ279</f>
        <v>#VALUE!</v>
      </c>
      <c r="O268" s="171" t="str">
        <f>Calc!AW279</f>
        <v>Out of range</v>
      </c>
      <c r="P268" s="171" t="e">
        <f>Calc!AY279</f>
        <v>#VALUE!</v>
      </c>
      <c r="Q268" s="170" t="e">
        <f>Calc!BB279</f>
        <v>#VALUE!</v>
      </c>
      <c r="R268" s="170" t="e">
        <f>Calc!BC279</f>
        <v>#VALUE!</v>
      </c>
      <c r="S268" s="167">
        <f>Input!E279</f>
        <v>0</v>
      </c>
    </row>
    <row r="269" spans="1:19" s="167" customFormat="1" x14ac:dyDescent="0.2">
      <c r="A269" s="167">
        <f>Input!A281</f>
        <v>10815</v>
      </c>
      <c r="B269" s="167" t="str">
        <f>Input!B281</f>
        <v>Hu1-13</v>
      </c>
      <c r="C269" s="168">
        <f>Calc!O281*1000</f>
        <v>13701.74405723416</v>
      </c>
      <c r="D269" s="168">
        <f>Calc!P281*1000</f>
        <v>9.6400842470881756</v>
      </c>
      <c r="E269" s="168">
        <f>Calc!X281</f>
        <v>0.92112134555437575</v>
      </c>
      <c r="F269" s="168">
        <f>Calc!Y281</f>
        <v>3.035015495510672E-2</v>
      </c>
      <c r="G269" s="168">
        <f>Calc!AN281</f>
        <v>0.99723695422178105</v>
      </c>
      <c r="H269" s="168">
        <f>Calc!AO281</f>
        <v>6.8506406850742975E-3</v>
      </c>
      <c r="I269" s="169">
        <f>Calc!AH281</f>
        <v>45327.227971127977</v>
      </c>
      <c r="J269" s="169">
        <f>Calc!AI281</f>
        <v>1525.2746492560395</v>
      </c>
      <c r="K269" s="170">
        <f>Calc!AJ281</f>
        <v>-13.985918598955482</v>
      </c>
      <c r="L269" s="170">
        <f>Calc!AK281</f>
        <v>1.7703927916500604</v>
      </c>
      <c r="M269" s="171" t="str">
        <f>Calc!AP281</f>
        <v>Out of range</v>
      </c>
      <c r="N269" s="171" t="e">
        <f>Calc!AQ281</f>
        <v>#VALUE!</v>
      </c>
      <c r="O269" s="171" t="str">
        <f>Calc!AW281</f>
        <v>Out of range</v>
      </c>
      <c r="P269" s="171" t="e">
        <f>Calc!AY281</f>
        <v>#VALUE!</v>
      </c>
      <c r="Q269" s="170" t="e">
        <f>Calc!BB281</f>
        <v>#VALUE!</v>
      </c>
      <c r="R269" s="170" t="e">
        <f>Calc!BC281</f>
        <v>#VALUE!</v>
      </c>
      <c r="S269" s="167">
        <f>Input!E281</f>
        <v>0</v>
      </c>
    </row>
    <row r="270" spans="1:19" x14ac:dyDescent="0.2">
      <c r="A270" s="167">
        <f>Input!A283</f>
        <v>10815</v>
      </c>
      <c r="B270" s="167" t="str">
        <f>Input!B283</f>
        <v>Hu1-13</v>
      </c>
      <c r="C270" s="168">
        <f>Calc!O283*1000</f>
        <v>13701.74405723416</v>
      </c>
      <c r="D270" s="168">
        <f>Calc!P283*1000</f>
        <v>9.6400842470881756</v>
      </c>
      <c r="E270" s="168">
        <f>Calc!X283</f>
        <v>0.92112134555437575</v>
      </c>
      <c r="F270" s="168">
        <f>Calc!Y283</f>
        <v>3.035015495510672E-2</v>
      </c>
      <c r="G270" s="168">
        <f>Calc!AN283</f>
        <v>0.99723695422178105</v>
      </c>
      <c r="H270" s="168">
        <f>Calc!AO283</f>
        <v>6.8506406850742975E-3</v>
      </c>
      <c r="I270" s="169">
        <f>Calc!AH283</f>
        <v>45327.227971127977</v>
      </c>
      <c r="J270" s="169">
        <f>Calc!AI283</f>
        <v>1525.2746492560395</v>
      </c>
      <c r="K270" s="170">
        <f>Calc!AJ283</f>
        <v>-13.985918598955482</v>
      </c>
      <c r="L270" s="170">
        <f>Calc!AK283</f>
        <v>1.7703927916500604</v>
      </c>
      <c r="M270" s="171" t="str">
        <f>Calc!AP283</f>
        <v>Out of range</v>
      </c>
      <c r="N270" s="171" t="e">
        <f>Calc!AQ283</f>
        <v>#VALUE!</v>
      </c>
      <c r="O270" s="171" t="str">
        <f>Calc!AW283</f>
        <v>Out of range</v>
      </c>
      <c r="P270" s="171" t="e">
        <f>Calc!AY283</f>
        <v>#VALUE!</v>
      </c>
      <c r="Q270" s="170" t="e">
        <f>Calc!BB283</f>
        <v>#VALUE!</v>
      </c>
      <c r="R270" s="170" t="e">
        <f>Calc!BC283</f>
        <v>#VALUE!</v>
      </c>
      <c r="S270" s="167">
        <f>Input!E283</f>
        <v>0</v>
      </c>
    </row>
    <row r="271" spans="1:19" s="167" customFormat="1" x14ac:dyDescent="0.2">
      <c r="A271" s="167">
        <f>Input!A285</f>
        <v>10815</v>
      </c>
      <c r="B271" s="167" t="str">
        <f>Input!B285</f>
        <v>Hu1-13</v>
      </c>
      <c r="C271" s="168">
        <f>Calc!O285*1000</f>
        <v>13690.076918579225</v>
      </c>
      <c r="D271" s="168">
        <f>Calc!P285*1000</f>
        <v>7.3199431689759571</v>
      </c>
      <c r="E271" s="168">
        <f>Calc!X285</f>
        <v>0.89116475312422538</v>
      </c>
      <c r="F271" s="168">
        <f>Calc!Y285</f>
        <v>1.7977841577334314E-2</v>
      </c>
      <c r="G271" s="168">
        <f>Calc!AN285</f>
        <v>0.9996745802365048</v>
      </c>
      <c r="H271" s="168">
        <f>Calc!AO285</f>
        <v>5.3956158652838197E-3</v>
      </c>
      <c r="I271" s="169">
        <f>Calc!AH285</f>
        <v>46925.437279795668</v>
      </c>
      <c r="J271" s="169">
        <f>Calc!AI285</f>
        <v>979.62134675913387</v>
      </c>
      <c r="K271" s="170">
        <f>Calc!AJ285</f>
        <v>-11.878714647121868</v>
      </c>
      <c r="L271" s="170">
        <f>Calc!AK285</f>
        <v>1.2679675327136588</v>
      </c>
      <c r="M271" s="171" t="str">
        <f>Calc!AP285</f>
        <v>Out of range</v>
      </c>
      <c r="N271" s="171" t="e">
        <f>Calc!AQ285</f>
        <v>#VALUE!</v>
      </c>
      <c r="O271" s="171" t="str">
        <f>Calc!AW285</f>
        <v>Out of range</v>
      </c>
      <c r="P271" s="171" t="e">
        <f>Calc!AY285</f>
        <v>#VALUE!</v>
      </c>
      <c r="Q271" s="170" t="e">
        <f>Calc!BB285</f>
        <v>#VALUE!</v>
      </c>
      <c r="R271" s="170" t="e">
        <f>Calc!BC285</f>
        <v>#VALUE!</v>
      </c>
      <c r="S271" s="167">
        <f>Input!E285</f>
        <v>0</v>
      </c>
    </row>
    <row r="272" spans="1:19" x14ac:dyDescent="0.2">
      <c r="A272" s="1">
        <f>Input!A286</f>
        <v>10857</v>
      </c>
      <c r="B272" s="1" t="str">
        <f>Input!B286</f>
        <v>KMS-8_4</v>
      </c>
      <c r="C272" s="99">
        <f>Calc!O286*1000</f>
        <v>137.64350583480433</v>
      </c>
      <c r="D272" s="99">
        <f>Calc!P286*1000</f>
        <v>8.5778604257169527E-3</v>
      </c>
      <c r="E272" s="99">
        <f>Calc!X286</f>
        <v>107.21704087565455</v>
      </c>
      <c r="F272" s="99">
        <f>Calc!Y286</f>
        <v>0.13219397081967454</v>
      </c>
      <c r="G272" s="99">
        <f>Calc!AN286</f>
        <v>0.17264762922977711</v>
      </c>
      <c r="H272" s="5">
        <f>Calc!AO286</f>
        <v>1.0223535234922668E-3</v>
      </c>
      <c r="I272" s="8">
        <f>Calc!AH286</f>
        <v>0.67713459624187222</v>
      </c>
      <c r="J272" s="8">
        <f>Calc!AI286</f>
        <v>4.095509827032477E-3</v>
      </c>
      <c r="K272" s="77">
        <f>Calc!AJ286</f>
        <v>-125.58593532791295</v>
      </c>
      <c r="L272" s="77">
        <f>Calc!AK286</f>
        <v>0.83133535116741575</v>
      </c>
      <c r="M272" s="111">
        <f>Calc!AP286</f>
        <v>24.148800000000001</v>
      </c>
      <c r="N272" s="111">
        <f>Calc!AQ286</f>
        <v>0.16500000000000001</v>
      </c>
      <c r="O272" s="111" t="str">
        <f>Calc!AW286</f>
        <v>Out of range</v>
      </c>
      <c r="P272" s="111" t="e">
        <f>Calc!AY286</f>
        <v>#VALUE!</v>
      </c>
      <c r="Q272" s="77" t="e">
        <f>Calc!BB286</f>
        <v>#VALUE!</v>
      </c>
      <c r="R272" s="77" t="e">
        <f>Calc!BC286</f>
        <v>#VALUE!</v>
      </c>
      <c r="S272" s="1">
        <f>Input!E286</f>
        <v>4</v>
      </c>
    </row>
    <row r="273" spans="1:19" s="167" customFormat="1" x14ac:dyDescent="0.2">
      <c r="A273" s="167">
        <f>Input!A287</f>
        <v>10815</v>
      </c>
      <c r="B273" s="167" t="str">
        <f>Input!B287</f>
        <v>Hu1-13</v>
      </c>
      <c r="C273" s="168">
        <f>Calc!O287*1000</f>
        <v>13702.148910991396</v>
      </c>
      <c r="D273" s="168">
        <f>Calc!P287*1000</f>
        <v>6.9586586506838568</v>
      </c>
      <c r="E273" s="168">
        <f>Calc!X287</f>
        <v>0.84939806328639067</v>
      </c>
      <c r="F273" s="168">
        <f>Calc!Y287</f>
        <v>2.0562877641186705E-2</v>
      </c>
      <c r="G273" s="168">
        <f>Calc!AN287</f>
        <v>0.99996018532213748</v>
      </c>
      <c r="H273" s="168">
        <f>Calc!AO287</f>
        <v>5.6790506839276339E-3</v>
      </c>
      <c r="I273" s="169">
        <f>Calc!AH287</f>
        <v>49290.351726609304</v>
      </c>
      <c r="J273" s="169">
        <f>Calc!AI287</f>
        <v>1225.398737481346</v>
      </c>
      <c r="K273" s="170">
        <f>Calc!AJ287</f>
        <v>-4.3602356055070235</v>
      </c>
      <c r="L273" s="170">
        <f>Calc!AK287</f>
        <v>1.2264192229133053</v>
      </c>
      <c r="M273" s="171" t="str">
        <f>Calc!AP287</f>
        <v>Out of range</v>
      </c>
      <c r="N273" s="171" t="e">
        <f>Calc!AQ287</f>
        <v>#VALUE!</v>
      </c>
      <c r="O273" s="171" t="str">
        <f>Calc!AW287</f>
        <v>Out of range</v>
      </c>
      <c r="P273" s="171" t="e">
        <f>Calc!AY287</f>
        <v>#VALUE!</v>
      </c>
      <c r="Q273" s="170" t="e">
        <f>Calc!BB287</f>
        <v>#VALUE!</v>
      </c>
      <c r="R273" s="170" t="e">
        <f>Calc!BC287</f>
        <v>#VALUE!</v>
      </c>
      <c r="S273" s="167">
        <f>Input!E287</f>
        <v>0</v>
      </c>
    </row>
    <row r="274" spans="1:19" x14ac:dyDescent="0.2">
      <c r="A274" s="1">
        <f>Input!A290</f>
        <v>10859</v>
      </c>
      <c r="B274" s="1" t="str">
        <f>Input!B290</f>
        <v>KMS-3_8,5</v>
      </c>
      <c r="C274" s="99">
        <f>Calc!O290*1000</f>
        <v>57.578398481541392</v>
      </c>
      <c r="D274" s="99">
        <f>Calc!P290*1000</f>
        <v>6.5750290410773026E-3</v>
      </c>
      <c r="E274" s="99">
        <f>Calc!X290</f>
        <v>228.07737054149979</v>
      </c>
      <c r="F274" s="99">
        <f>Calc!Y290</f>
        <v>0.45073535251090779</v>
      </c>
      <c r="G274" s="99">
        <f>Calc!AN290</f>
        <v>0.62182220289166468</v>
      </c>
      <c r="H274" s="5">
        <f>Calc!AO290</f>
        <v>3.3241563393512819E-3</v>
      </c>
      <c r="I274" s="8">
        <f>Calc!AH290</f>
        <v>0.47987681666984866</v>
      </c>
      <c r="J274" s="8">
        <f>Calc!AI290</f>
        <v>2.7344721648207664E-3</v>
      </c>
      <c r="K274" s="77">
        <f>Calc!AJ290</f>
        <v>162.91069060451014</v>
      </c>
      <c r="L274" s="77">
        <f>Calc!AK290</f>
        <v>1.7657227707857428</v>
      </c>
      <c r="M274" s="111">
        <f>Calc!AP290</f>
        <v>81.677999999999997</v>
      </c>
      <c r="N274" s="111">
        <f>Calc!AQ290</f>
        <v>0.63300000000000001</v>
      </c>
      <c r="O274" s="111" t="str">
        <f>Calc!AW290</f>
        <v>Out of range</v>
      </c>
      <c r="P274" s="111" t="e">
        <f>Calc!AY290</f>
        <v>#VALUE!</v>
      </c>
      <c r="Q274" s="77" t="e">
        <f>Calc!BB290</f>
        <v>#VALUE!</v>
      </c>
      <c r="R274" s="77" t="e">
        <f>Calc!BC290</f>
        <v>#VALUE!</v>
      </c>
      <c r="S274" s="1">
        <f>Input!E290</f>
        <v>8.5</v>
      </c>
    </row>
    <row r="275" spans="1:19" s="167" customFormat="1" x14ac:dyDescent="0.2">
      <c r="A275" s="167">
        <f>Input!A297</f>
        <v>10815</v>
      </c>
      <c r="B275" s="167" t="str">
        <f>Input!B297</f>
        <v>Hu1-13</v>
      </c>
      <c r="C275" s="168">
        <f>Calc!O297*1000</f>
        <v>13701.242751362402</v>
      </c>
      <c r="D275" s="168">
        <f>Calc!P297*1000</f>
        <v>6.3672333954120521</v>
      </c>
      <c r="E275" s="168">
        <f>Calc!X297</f>
        <v>0.95611092391551789</v>
      </c>
      <c r="F275" s="168">
        <f>Calc!Y297</f>
        <v>2.0683734519323368E-2</v>
      </c>
      <c r="G275" s="168">
        <f>Calc!AN297</f>
        <v>1.0008559052365285</v>
      </c>
      <c r="H275" s="168">
        <f>Calc!AO297</f>
        <v>5.2080023002901953E-3</v>
      </c>
      <c r="I275" s="169">
        <f>Calc!AH297</f>
        <v>43825.313252679931</v>
      </c>
      <c r="J275" s="169">
        <f>Calc!AI297</f>
        <v>974.909928210614</v>
      </c>
      <c r="K275" s="170">
        <f>Calc!AJ297</f>
        <v>-3.3786515410144657</v>
      </c>
      <c r="L275" s="170">
        <f>Calc!AK297</f>
        <v>1.5261422066420378</v>
      </c>
      <c r="M275" s="171" t="str">
        <f>Calc!AP297</f>
        <v>Out of range</v>
      </c>
      <c r="N275" s="171" t="e">
        <f>Calc!AQ297</f>
        <v>#VALUE!</v>
      </c>
      <c r="O275" s="171" t="str">
        <f>Calc!AW297</f>
        <v>Out of range</v>
      </c>
      <c r="P275" s="171" t="e">
        <f>Calc!AY297</f>
        <v>#VALUE!</v>
      </c>
      <c r="Q275" s="170" t="e">
        <f>Calc!BB297</f>
        <v>#VALUE!</v>
      </c>
      <c r="R275" s="170" t="e">
        <f>Calc!BC297</f>
        <v>#VALUE!</v>
      </c>
      <c r="S275" s="167">
        <f>Input!E297</f>
        <v>0</v>
      </c>
    </row>
    <row r="276" spans="1:19" x14ac:dyDescent="0.2">
      <c r="A276" s="1">
        <f>Input!A298</f>
        <v>10852</v>
      </c>
      <c r="B276" s="1" t="str">
        <f>Input!B298</f>
        <v>KMS-2_160</v>
      </c>
      <c r="C276" s="99">
        <f>Calc!O298*1000</f>
        <v>87.362003954625209</v>
      </c>
      <c r="D276" s="99">
        <f>Calc!P298*1000</f>
        <v>1.3419614930813444E-2</v>
      </c>
      <c r="E276" s="99">
        <f>Calc!X298</f>
        <v>341.74716430173896</v>
      </c>
      <c r="F276" s="99">
        <f>Calc!Y298</f>
        <v>0.55441563062246557</v>
      </c>
      <c r="G276" s="99">
        <f>Calc!AN298</f>
        <v>0.65187431844056021</v>
      </c>
      <c r="H276" s="5">
        <f>Calc!AO298</f>
        <v>3.4854727677094016E-3</v>
      </c>
      <c r="I276" s="8">
        <f>Calc!AH298</f>
        <v>0.50989604696339341</v>
      </c>
      <c r="J276" s="8">
        <f>Calc!AI298</f>
        <v>2.8479890011213495E-3</v>
      </c>
      <c r="K276" s="77">
        <f>Calc!AJ298</f>
        <v>116.05859754873715</v>
      </c>
      <c r="L276" s="77">
        <f>Calc!AK298</f>
        <v>1.8460568244892457</v>
      </c>
      <c r="M276" s="111">
        <f>Calc!AP298</f>
        <v>93.864699999999999</v>
      </c>
      <c r="N276" s="111">
        <f>Calc!AQ298</f>
        <v>0.8226</v>
      </c>
      <c r="O276" s="111" t="str">
        <f>Calc!AW298</f>
        <v>Out of range</v>
      </c>
      <c r="P276" s="111" t="e">
        <f>Calc!AY298</f>
        <v>#VALUE!</v>
      </c>
      <c r="Q276" s="77" t="e">
        <f>Calc!BB298</f>
        <v>#VALUE!</v>
      </c>
      <c r="R276" s="77" t="e">
        <f>Calc!BC298</f>
        <v>#VALUE!</v>
      </c>
      <c r="S276" s="1">
        <f>Input!E298</f>
        <v>160</v>
      </c>
    </row>
    <row r="277" spans="1:19" s="167" customFormat="1" x14ac:dyDescent="0.2">
      <c r="A277" s="167">
        <f>Input!A299</f>
        <v>10815</v>
      </c>
      <c r="B277" s="167" t="str">
        <f>Input!B299</f>
        <v>Hu1-13</v>
      </c>
      <c r="C277" s="168">
        <f>Calc!O299*1000</f>
        <v>13697.321245080468</v>
      </c>
      <c r="D277" s="168">
        <f>Calc!P299*1000</f>
        <v>6.250785551934098</v>
      </c>
      <c r="E277" s="168">
        <f>Calc!X299</f>
        <v>0.73054763630540875</v>
      </c>
      <c r="F277" s="168">
        <f>Calc!Y299</f>
        <v>2.4547290027480684E-2</v>
      </c>
      <c r="G277" s="168">
        <f>Calc!AN299</f>
        <v>1.0019013275696358</v>
      </c>
      <c r="H277" s="168">
        <f>Calc!AO299</f>
        <v>5.5335578683686363E-3</v>
      </c>
      <c r="I277" s="169">
        <f>Calc!AH299</f>
        <v>57400.258186305822</v>
      </c>
      <c r="J277" s="169">
        <f>Calc!AI299</f>
        <v>1954.4241864481526</v>
      </c>
      <c r="K277" s="170">
        <f>Calc!AJ299</f>
        <v>-3.3093957600069945</v>
      </c>
      <c r="L277" s="170">
        <f>Calc!AK299</f>
        <v>1.4548108981822592</v>
      </c>
      <c r="M277" s="171" t="str">
        <f>Calc!AP299</f>
        <v>Out of range</v>
      </c>
      <c r="N277" s="171" t="e">
        <f>Calc!AQ299</f>
        <v>#VALUE!</v>
      </c>
      <c r="O277" s="171" t="str">
        <f>Calc!AW299</f>
        <v>Out of range</v>
      </c>
      <c r="P277" s="171" t="e">
        <f>Calc!AY299</f>
        <v>#VALUE!</v>
      </c>
      <c r="Q277" s="170" t="e">
        <f>Calc!BB299</f>
        <v>#VALUE!</v>
      </c>
      <c r="R277" s="170" t="e">
        <f>Calc!BC299</f>
        <v>#VALUE!</v>
      </c>
      <c r="S277" s="167">
        <f>Input!E299</f>
        <v>0</v>
      </c>
    </row>
    <row r="278" spans="1:19" x14ac:dyDescent="0.2">
      <c r="A278" s="167">
        <f>Input!A301</f>
        <v>10815</v>
      </c>
      <c r="B278" s="167" t="str">
        <f>Input!B301</f>
        <v>Hu1-13</v>
      </c>
      <c r="C278" s="168">
        <f>Calc!O301*1000</f>
        <v>13696.76717333247</v>
      </c>
      <c r="D278" s="168">
        <f>Calc!P301*1000</f>
        <v>6.7165718781570245</v>
      </c>
      <c r="E278" s="168">
        <f>Calc!X301</f>
        <v>0.88755031979117793</v>
      </c>
      <c r="F278" s="168">
        <f>Calc!Y301</f>
        <v>1.8098221446574411E-2</v>
      </c>
      <c r="G278" s="168">
        <f>Calc!AN301</f>
        <v>1.0050676668737533</v>
      </c>
      <c r="H278" s="168">
        <f>Calc!AO301</f>
        <v>6.3706674780487447E-3</v>
      </c>
      <c r="I278" s="169">
        <f>Calc!AH301</f>
        <v>47393.871071935333</v>
      </c>
      <c r="J278" s="169">
        <f>Calc!AI301</f>
        <v>1011.7653301379504</v>
      </c>
      <c r="K278" s="170">
        <f>Calc!AJ301</f>
        <v>0.41458337668998091</v>
      </c>
      <c r="L278" s="170">
        <f>Calc!AK301</f>
        <v>1.6711198828441716</v>
      </c>
      <c r="M278" s="171" t="str">
        <f>Calc!AP301</f>
        <v>Out of range</v>
      </c>
      <c r="N278" s="171" t="e">
        <f>Calc!AQ301</f>
        <v>#VALUE!</v>
      </c>
      <c r="O278" s="171" t="str">
        <f>Calc!AW301</f>
        <v>Out of range</v>
      </c>
      <c r="P278" s="171" t="e">
        <f>Calc!AY301</f>
        <v>#VALUE!</v>
      </c>
      <c r="Q278" s="170" t="e">
        <f>Calc!BB301</f>
        <v>#VALUE!</v>
      </c>
      <c r="R278" s="170" t="e">
        <f>Calc!BC301</f>
        <v>#VALUE!</v>
      </c>
      <c r="S278" s="167">
        <f>Input!E301</f>
        <v>0</v>
      </c>
    </row>
    <row r="279" spans="1:19" s="167" customFormat="1" x14ac:dyDescent="0.2">
      <c r="A279" s="167">
        <f>Input!A303</f>
        <v>10815</v>
      </c>
      <c r="B279" s="167" t="str">
        <f>Input!B303</f>
        <v>Hu1-13</v>
      </c>
      <c r="C279" s="168">
        <f>Calc!O303*1000</f>
        <v>13697.55000882358</v>
      </c>
      <c r="D279" s="168">
        <f>Calc!P303*1000</f>
        <v>8.9992011072061047</v>
      </c>
      <c r="E279" s="168">
        <f>Calc!X303</f>
        <v>0.93724060241989593</v>
      </c>
      <c r="F279" s="168">
        <f>Calc!Y303</f>
        <v>2.1190996043918848E-2</v>
      </c>
      <c r="G279" s="168">
        <f>Calc!AN303</f>
        <v>1.0027190489218352</v>
      </c>
      <c r="H279" s="168">
        <f>Calc!AO303</f>
        <v>6.2084573825879168E-3</v>
      </c>
      <c r="I279" s="169">
        <f>Calc!AH303</f>
        <v>44778.841952282921</v>
      </c>
      <c r="J279" s="169">
        <f>Calc!AI303</f>
        <v>1049.3126166348723</v>
      </c>
      <c r="K279" s="170">
        <f>Calc!AJ303</f>
        <v>0.69816846081560691</v>
      </c>
      <c r="L279" s="170">
        <f>Calc!AK303</f>
        <v>2.2499875121554949</v>
      </c>
      <c r="M279" s="171" t="str">
        <f>Calc!AP303</f>
        <v>Out of range</v>
      </c>
      <c r="N279" s="171" t="e">
        <f>Calc!AQ303</f>
        <v>#VALUE!</v>
      </c>
      <c r="O279" s="171" t="str">
        <f>Calc!AW303</f>
        <v>Out of range</v>
      </c>
      <c r="P279" s="171" t="e">
        <f>Calc!AY303</f>
        <v>#VALUE!</v>
      </c>
      <c r="Q279" s="170" t="e">
        <f>Calc!BB303</f>
        <v>#VALUE!</v>
      </c>
      <c r="R279" s="170" t="e">
        <f>Calc!BC303</f>
        <v>#VALUE!</v>
      </c>
      <c r="S279" s="167">
        <f>Input!E303</f>
        <v>0</v>
      </c>
    </row>
    <row r="280" spans="1:19" x14ac:dyDescent="0.2">
      <c r="A280" s="1">
        <f>Input!A304</f>
        <v>10863</v>
      </c>
      <c r="B280" s="1" t="str">
        <f>Input!B304</f>
        <v>KMS-5_5,5</v>
      </c>
      <c r="C280" s="99">
        <f>Calc!O304*1000</f>
        <v>145.21801093284287</v>
      </c>
      <c r="D280" s="99">
        <f>Calc!P304*1000</f>
        <v>1.1859782225659664E-2</v>
      </c>
      <c r="E280" s="99">
        <f>Calc!X304</f>
        <v>220.25907931180066</v>
      </c>
      <c r="F280" s="99">
        <f>Calc!Y304</f>
        <v>0.48835930078129003</v>
      </c>
      <c r="G280" s="99">
        <f>Calc!AN304</f>
        <v>0.32310890877379767</v>
      </c>
      <c r="H280" s="5">
        <f>Calc!AO304</f>
        <v>1.7249973508172616E-3</v>
      </c>
      <c r="I280" s="8">
        <f>Calc!AH304</f>
        <v>0.65272327939687069</v>
      </c>
      <c r="J280" s="8">
        <f>Calc!AI304</f>
        <v>3.7729192040829051E-3</v>
      </c>
      <c r="K280" s="77">
        <f>Calc!AJ304</f>
        <v>-37.677716794405349</v>
      </c>
      <c r="L280" s="77">
        <f>Calc!AK304</f>
        <v>0.8304949898881101</v>
      </c>
      <c r="M280" s="111">
        <f>Calc!AP304</f>
        <v>44.807299999999998</v>
      </c>
      <c r="N280" s="111">
        <f>Calc!AQ304</f>
        <v>0.29370000000000002</v>
      </c>
      <c r="O280" s="111" t="str">
        <f>Calc!AW304</f>
        <v>Out of range</v>
      </c>
      <c r="P280" s="111" t="e">
        <f>Calc!AY304</f>
        <v>#VALUE!</v>
      </c>
      <c r="Q280" s="77" t="e">
        <f>Calc!BB304</f>
        <v>#VALUE!</v>
      </c>
      <c r="R280" s="77" t="e">
        <f>Calc!BC304</f>
        <v>#VALUE!</v>
      </c>
      <c r="S280" s="1">
        <f>Input!E304</f>
        <v>5.5</v>
      </c>
    </row>
    <row r="281" spans="1:19" s="167" customFormat="1" x14ac:dyDescent="0.2">
      <c r="A281" s="1">
        <f>Input!A308</f>
        <v>10865</v>
      </c>
      <c r="B281" s="1" t="str">
        <f>Input!B308</f>
        <v>KMS-4_7</v>
      </c>
      <c r="C281" s="99">
        <f>Calc!O308*1000</f>
        <v>85.146696572769116</v>
      </c>
      <c r="D281" s="99">
        <f>Calc!P308*1000</f>
        <v>1.6608787800962126E-2</v>
      </c>
      <c r="E281" s="99">
        <f>Calc!X308</f>
        <v>10.960317200223258</v>
      </c>
      <c r="F281" s="99">
        <f>Calc!Y308</f>
        <v>1.7582747444136279E-2</v>
      </c>
      <c r="G281" s="99">
        <f>Calc!AN308</f>
        <v>2.3954478696691567E-2</v>
      </c>
      <c r="H281" s="5">
        <f>Calc!AO308</f>
        <v>6.4157296425202076E-4</v>
      </c>
      <c r="I281" s="8">
        <f>Calc!AH308</f>
        <v>0.56946451916763408</v>
      </c>
      <c r="J281" s="8">
        <f>Calc!AI308</f>
        <v>1.5278903050466882E-2</v>
      </c>
      <c r="K281" s="77">
        <f>Calc!AJ308</f>
        <v>-102.93110670566597</v>
      </c>
      <c r="L281" s="77">
        <f>Calc!AK308</f>
        <v>1.4707520092037345</v>
      </c>
      <c r="M281" s="111">
        <f>Calc!AP308</f>
        <v>2.9569999999999999</v>
      </c>
      <c r="N281" s="111">
        <f>Calc!AQ308</f>
        <v>8.0199999999999994E-2</v>
      </c>
      <c r="O281" s="111" t="str">
        <f>Calc!AW308</f>
        <v>Out of range</v>
      </c>
      <c r="P281" s="111" t="e">
        <f>Calc!AY308</f>
        <v>#VALUE!</v>
      </c>
      <c r="Q281" s="77" t="e">
        <f>Calc!BB308</f>
        <v>#VALUE!</v>
      </c>
      <c r="R281" s="77" t="e">
        <f>Calc!BC308</f>
        <v>#VALUE!</v>
      </c>
      <c r="S281" s="1">
        <f>Input!E308</f>
        <v>7</v>
      </c>
    </row>
    <row r="282" spans="1:19" x14ac:dyDescent="0.2">
      <c r="A282" s="167">
        <f>Input!A309</f>
        <v>10815</v>
      </c>
      <c r="B282" s="167" t="str">
        <f>Input!B309</f>
        <v>Hu1-13</v>
      </c>
      <c r="C282" s="168">
        <f>Calc!O309*1000</f>
        <v>13691.699289463719</v>
      </c>
      <c r="D282" s="168">
        <f>Calc!P309*1000</f>
        <v>10.549467050440136</v>
      </c>
      <c r="E282" s="168">
        <f>Calc!X309</f>
        <v>0.96708138063426041</v>
      </c>
      <c r="F282" s="168">
        <f>Calc!Y309</f>
        <v>3.8119758829626288E-2</v>
      </c>
      <c r="G282" s="168">
        <f>Calc!AN309</f>
        <v>1.0065651318733864</v>
      </c>
      <c r="H282" s="168">
        <f>Calc!AO309</f>
        <v>9.3226559919128357E-3</v>
      </c>
      <c r="I282" s="169">
        <f>Calc!AH309</f>
        <v>43544.970900441949</v>
      </c>
      <c r="J282" s="169">
        <f>Calc!AI309</f>
        <v>1762.8527011201038</v>
      </c>
      <c r="K282" s="170">
        <f>Calc!AJ309</f>
        <v>3.1968521518404014</v>
      </c>
      <c r="L282" s="170">
        <f>Calc!AK309</f>
        <v>2.630742940533167</v>
      </c>
      <c r="M282" s="171" t="str">
        <f>Calc!AP309</f>
        <v>Out of range</v>
      </c>
      <c r="N282" s="171" t="e">
        <f>Calc!AQ309</f>
        <v>#VALUE!</v>
      </c>
      <c r="O282" s="171" t="str">
        <f>Calc!AW309</f>
        <v>Out of range</v>
      </c>
      <c r="P282" s="171" t="e">
        <f>Calc!AY309</f>
        <v>#VALUE!</v>
      </c>
      <c r="Q282" s="170" t="e">
        <f>Calc!BB309</f>
        <v>#VALUE!</v>
      </c>
      <c r="R282" s="170" t="e">
        <f>Calc!BC309</f>
        <v>#VALUE!</v>
      </c>
      <c r="S282" s="167">
        <f>Input!E309</f>
        <v>0</v>
      </c>
    </row>
    <row r="283" spans="1:19" s="167" customFormat="1" x14ac:dyDescent="0.2">
      <c r="A283" s="56"/>
      <c r="B283" s="56"/>
      <c r="C283" s="106"/>
      <c r="D283" s="106"/>
      <c r="E283" s="106"/>
      <c r="F283" s="106"/>
      <c r="G283" s="106"/>
      <c r="H283" s="106"/>
      <c r="I283" s="72"/>
      <c r="J283" s="72"/>
      <c r="K283" s="107"/>
      <c r="L283" s="107"/>
      <c r="M283" s="132"/>
      <c r="N283" s="132"/>
      <c r="O283" s="132"/>
      <c r="P283" s="132"/>
      <c r="Q283" s="107"/>
      <c r="R283" s="107"/>
      <c r="S283" s="56"/>
    </row>
    <row r="284" spans="1:19" x14ac:dyDescent="0.2">
      <c r="A284" s="56"/>
      <c r="B284" s="56"/>
      <c r="C284" s="106"/>
      <c r="D284" s="106"/>
      <c r="E284" s="106"/>
      <c r="F284" s="106"/>
      <c r="G284" s="106"/>
      <c r="H284" s="70"/>
      <c r="I284" s="72"/>
      <c r="J284" s="72"/>
      <c r="K284" s="107"/>
      <c r="L284" s="107"/>
      <c r="M284" s="132"/>
      <c r="N284" s="132"/>
      <c r="O284" s="132"/>
      <c r="P284" s="132"/>
      <c r="Q284" s="107"/>
      <c r="R284" s="107"/>
      <c r="S284" s="56"/>
    </row>
    <row r="285" spans="1:19" s="167" customFormat="1" x14ac:dyDescent="0.2">
      <c r="A285" s="56"/>
      <c r="B285" s="56"/>
      <c r="C285" s="106"/>
      <c r="D285" s="106"/>
      <c r="E285" s="106"/>
      <c r="F285" s="106"/>
      <c r="G285" s="106"/>
      <c r="H285" s="70"/>
      <c r="I285" s="72"/>
      <c r="J285" s="72"/>
      <c r="K285" s="107"/>
      <c r="L285" s="107"/>
      <c r="M285" s="132"/>
      <c r="N285" s="132"/>
      <c r="O285" s="132"/>
      <c r="P285" s="132"/>
      <c r="Q285" s="107"/>
      <c r="R285" s="107"/>
      <c r="S285" s="56"/>
    </row>
    <row r="286" spans="1:19" x14ac:dyDescent="0.2">
      <c r="A286" s="56"/>
      <c r="B286" s="56"/>
      <c r="C286" s="106"/>
      <c r="D286" s="106"/>
      <c r="E286" s="106"/>
      <c r="F286" s="106"/>
      <c r="G286" s="106"/>
      <c r="H286" s="106"/>
      <c r="I286" s="72"/>
      <c r="J286" s="72"/>
      <c r="K286" s="107"/>
      <c r="L286" s="107"/>
      <c r="M286" s="132"/>
      <c r="N286" s="132"/>
      <c r="O286" s="132"/>
      <c r="P286" s="132"/>
      <c r="Q286" s="107"/>
      <c r="R286" s="107"/>
      <c r="S286" s="56"/>
    </row>
    <row r="287" spans="1:19" s="167" customFormat="1" x14ac:dyDescent="0.2">
      <c r="A287" s="56"/>
      <c r="B287" s="56"/>
      <c r="C287" s="106"/>
      <c r="D287" s="106"/>
      <c r="E287" s="106"/>
      <c r="F287" s="106"/>
      <c r="G287" s="106"/>
      <c r="H287" s="70"/>
      <c r="I287" s="72"/>
      <c r="J287" s="72"/>
      <c r="K287" s="107"/>
      <c r="L287" s="107"/>
      <c r="M287" s="132"/>
      <c r="N287" s="132"/>
      <c r="O287" s="132"/>
      <c r="P287" s="132"/>
      <c r="Q287" s="107"/>
      <c r="R287" s="107"/>
      <c r="S287" s="56"/>
    </row>
    <row r="288" spans="1:19" x14ac:dyDescent="0.2">
      <c r="A288" s="56"/>
      <c r="B288" s="56"/>
      <c r="C288" s="106"/>
      <c r="D288" s="106"/>
      <c r="E288" s="106"/>
      <c r="F288" s="106"/>
      <c r="G288" s="106"/>
      <c r="H288" s="70"/>
      <c r="I288" s="72"/>
      <c r="J288" s="72"/>
      <c r="K288" s="107"/>
      <c r="L288" s="107"/>
      <c r="M288" s="132"/>
      <c r="N288" s="132"/>
      <c r="O288" s="132"/>
      <c r="P288" s="132"/>
      <c r="Q288" s="107"/>
      <c r="R288" s="107"/>
      <c r="S288" s="56"/>
    </row>
    <row r="289" spans="1:19" s="167" customFormat="1" x14ac:dyDescent="0.2">
      <c r="A289" s="56"/>
      <c r="B289" s="56"/>
      <c r="C289" s="106"/>
      <c r="D289" s="106"/>
      <c r="E289" s="106"/>
      <c r="F289" s="106"/>
      <c r="G289" s="106"/>
      <c r="H289" s="70"/>
      <c r="I289" s="72"/>
      <c r="J289" s="72"/>
      <c r="K289" s="107"/>
      <c r="L289" s="107"/>
      <c r="M289" s="132"/>
      <c r="N289" s="132"/>
      <c r="O289" s="132"/>
      <c r="P289" s="132"/>
      <c r="Q289" s="107"/>
      <c r="R289" s="107"/>
      <c r="S289" s="56"/>
    </row>
    <row r="290" spans="1:19" x14ac:dyDescent="0.2">
      <c r="A290" s="56"/>
      <c r="B290" s="56"/>
      <c r="C290" s="106"/>
      <c r="D290" s="106"/>
      <c r="E290" s="106"/>
      <c r="F290" s="106"/>
      <c r="G290" s="106"/>
      <c r="H290" s="106"/>
      <c r="I290" s="72"/>
      <c r="J290" s="72"/>
      <c r="K290" s="107"/>
      <c r="L290" s="107"/>
      <c r="M290" s="132"/>
      <c r="N290" s="132"/>
      <c r="O290" s="132"/>
      <c r="P290" s="132"/>
      <c r="Q290" s="107"/>
      <c r="R290" s="107"/>
      <c r="S290" s="56"/>
    </row>
    <row r="291" spans="1:19" s="167" customFormat="1" x14ac:dyDescent="0.2">
      <c r="A291" s="56"/>
      <c r="B291" s="56"/>
      <c r="C291" s="106"/>
      <c r="D291" s="106"/>
      <c r="E291" s="106"/>
      <c r="F291" s="106"/>
      <c r="G291" s="106"/>
      <c r="H291" s="106"/>
      <c r="I291" s="72"/>
      <c r="J291" s="72"/>
      <c r="K291" s="107"/>
      <c r="L291" s="107"/>
      <c r="M291" s="132"/>
      <c r="N291" s="132"/>
      <c r="O291" s="132"/>
      <c r="P291" s="132"/>
      <c r="Q291" s="107"/>
      <c r="R291" s="107"/>
      <c r="S291" s="56"/>
    </row>
    <row r="292" spans="1:19" x14ac:dyDescent="0.2">
      <c r="A292" s="56"/>
      <c r="B292" s="56"/>
      <c r="C292" s="106"/>
      <c r="D292" s="106"/>
      <c r="E292" s="106"/>
      <c r="F292" s="106"/>
      <c r="G292" s="106"/>
      <c r="H292" s="106"/>
      <c r="I292" s="72"/>
      <c r="J292" s="72"/>
      <c r="K292" s="107"/>
      <c r="L292" s="107"/>
      <c r="M292" s="132"/>
      <c r="N292" s="132"/>
      <c r="O292" s="132"/>
      <c r="P292" s="132"/>
      <c r="Q292" s="107"/>
      <c r="R292" s="107"/>
      <c r="S292" s="56"/>
    </row>
    <row r="293" spans="1:19" s="167" customFormat="1" x14ac:dyDescent="0.2">
      <c r="A293" s="56"/>
      <c r="B293" s="56"/>
      <c r="C293" s="106"/>
      <c r="D293" s="106"/>
      <c r="E293" s="106"/>
      <c r="F293" s="106"/>
      <c r="G293" s="106"/>
      <c r="H293" s="106"/>
      <c r="I293" s="72"/>
      <c r="J293" s="72"/>
      <c r="K293" s="107"/>
      <c r="L293" s="107"/>
      <c r="M293" s="132"/>
      <c r="N293" s="132"/>
      <c r="O293" s="132"/>
      <c r="P293" s="132"/>
      <c r="Q293" s="107"/>
      <c r="R293" s="107"/>
      <c r="S293" s="56"/>
    </row>
    <row r="294" spans="1:19" x14ac:dyDescent="0.2">
      <c r="A294" s="56"/>
      <c r="B294" s="56"/>
      <c r="C294" s="106"/>
      <c r="D294" s="106"/>
      <c r="E294" s="106"/>
      <c r="F294" s="106"/>
      <c r="G294" s="106"/>
      <c r="H294" s="106"/>
      <c r="I294" s="72"/>
      <c r="J294" s="72"/>
      <c r="K294" s="107"/>
      <c r="L294" s="107"/>
      <c r="M294" s="132"/>
      <c r="N294" s="132"/>
      <c r="O294" s="132"/>
      <c r="P294" s="132"/>
      <c r="Q294" s="107"/>
      <c r="R294" s="107"/>
      <c r="S294" s="56"/>
    </row>
    <row r="295" spans="1:19" s="167" customFormat="1" x14ac:dyDescent="0.2">
      <c r="A295" s="56"/>
      <c r="B295" s="56"/>
      <c r="C295" s="106"/>
      <c r="D295" s="106"/>
      <c r="E295" s="106"/>
      <c r="F295" s="106"/>
      <c r="G295" s="106"/>
      <c r="H295" s="106"/>
      <c r="I295" s="72"/>
      <c r="J295" s="72"/>
      <c r="K295" s="107"/>
      <c r="L295" s="107"/>
      <c r="M295" s="132"/>
      <c r="N295" s="132"/>
      <c r="O295" s="132"/>
      <c r="P295" s="132"/>
      <c r="Q295" s="107"/>
      <c r="R295" s="107"/>
      <c r="S295" s="56"/>
    </row>
    <row r="296" spans="1:19" x14ac:dyDescent="0.2">
      <c r="A296" s="56"/>
      <c r="B296" s="56"/>
      <c r="C296" s="106"/>
      <c r="D296" s="106"/>
      <c r="E296" s="106"/>
      <c r="F296" s="106"/>
      <c r="G296" s="106"/>
      <c r="H296" s="106"/>
      <c r="I296" s="72"/>
      <c r="J296" s="72"/>
      <c r="K296" s="107"/>
      <c r="L296" s="107"/>
      <c r="M296" s="132"/>
      <c r="N296" s="132"/>
      <c r="O296" s="132"/>
      <c r="P296" s="132"/>
      <c r="Q296" s="107"/>
      <c r="R296" s="107"/>
      <c r="S296" s="56"/>
    </row>
    <row r="297" spans="1:19" s="167" customFormat="1" x14ac:dyDescent="0.2">
      <c r="A297" s="56"/>
      <c r="B297" s="56"/>
      <c r="C297" s="106"/>
      <c r="D297" s="106"/>
      <c r="E297" s="106"/>
      <c r="F297" s="106"/>
      <c r="G297" s="106"/>
      <c r="H297" s="106"/>
      <c r="I297" s="72"/>
      <c r="J297" s="72"/>
      <c r="K297" s="107"/>
      <c r="L297" s="107"/>
      <c r="M297" s="132"/>
      <c r="N297" s="132"/>
      <c r="O297" s="132"/>
      <c r="P297" s="132"/>
      <c r="Q297" s="107"/>
      <c r="R297" s="107"/>
      <c r="S297" s="56"/>
    </row>
    <row r="298" spans="1:19" x14ac:dyDescent="0.2">
      <c r="A298" s="56"/>
      <c r="B298" s="56"/>
      <c r="C298" s="133"/>
      <c r="D298" s="133"/>
      <c r="E298" s="106"/>
      <c r="F298" s="106"/>
      <c r="G298" s="106"/>
      <c r="H298" s="106"/>
      <c r="I298" s="72"/>
      <c r="J298" s="72"/>
      <c r="K298" s="107"/>
      <c r="L298" s="107"/>
      <c r="M298" s="132"/>
      <c r="N298" s="132"/>
      <c r="O298" s="132"/>
      <c r="P298" s="132"/>
      <c r="Q298" s="107"/>
      <c r="R298" s="107"/>
      <c r="S298" s="56"/>
    </row>
    <row r="299" spans="1:19" s="167" customFormat="1" x14ac:dyDescent="0.2">
      <c r="A299" s="56"/>
      <c r="B299" s="56"/>
      <c r="C299" s="106"/>
      <c r="D299" s="106"/>
      <c r="E299" s="106"/>
      <c r="F299" s="106"/>
      <c r="G299" s="106"/>
      <c r="H299" s="70"/>
      <c r="I299" s="72"/>
      <c r="J299" s="72"/>
      <c r="K299" s="107"/>
      <c r="L299" s="107"/>
      <c r="M299" s="132"/>
      <c r="N299" s="132"/>
      <c r="O299" s="132"/>
      <c r="P299" s="132"/>
      <c r="Q299" s="107"/>
      <c r="R299" s="107"/>
      <c r="S299" s="56"/>
    </row>
    <row r="300" spans="1:19" x14ac:dyDescent="0.2">
      <c r="A300" s="56"/>
      <c r="B300" s="56"/>
      <c r="C300" s="106"/>
      <c r="D300" s="106"/>
      <c r="E300" s="106"/>
      <c r="F300" s="106"/>
      <c r="G300" s="106"/>
      <c r="H300" s="106"/>
      <c r="I300" s="72"/>
      <c r="J300" s="72"/>
      <c r="K300" s="107"/>
      <c r="L300" s="107"/>
      <c r="M300" s="132"/>
      <c r="N300" s="132"/>
      <c r="O300" s="132"/>
      <c r="P300" s="132"/>
      <c r="Q300" s="107"/>
      <c r="R300" s="107"/>
      <c r="S300" s="56"/>
    </row>
    <row r="301" spans="1:19" s="167" customFormat="1" x14ac:dyDescent="0.2">
      <c r="A301" s="56"/>
      <c r="B301" s="56"/>
      <c r="C301" s="106"/>
      <c r="D301" s="106"/>
      <c r="E301" s="106"/>
      <c r="F301" s="106"/>
      <c r="G301" s="106"/>
      <c r="H301" s="106"/>
      <c r="I301" s="72"/>
      <c r="J301" s="72"/>
      <c r="K301" s="107"/>
      <c r="L301" s="107"/>
      <c r="M301" s="132"/>
      <c r="N301" s="132"/>
      <c r="O301" s="132"/>
      <c r="P301" s="132"/>
      <c r="Q301" s="107"/>
      <c r="R301" s="107"/>
      <c r="S301" s="56"/>
    </row>
    <row r="302" spans="1:19" x14ac:dyDescent="0.2">
      <c r="A302" s="56"/>
      <c r="B302" s="56"/>
      <c r="C302" s="106"/>
      <c r="D302" s="106"/>
      <c r="E302" s="106"/>
      <c r="F302" s="106"/>
      <c r="G302" s="106"/>
      <c r="H302" s="106"/>
      <c r="I302" s="72"/>
      <c r="J302" s="72"/>
      <c r="K302" s="107"/>
      <c r="L302" s="107"/>
      <c r="M302" s="132"/>
      <c r="N302" s="132"/>
      <c r="O302" s="132"/>
      <c r="P302" s="132"/>
      <c r="Q302" s="107"/>
      <c r="R302" s="107"/>
      <c r="S302" s="56"/>
    </row>
    <row r="303" spans="1:19" s="167" customFormat="1" x14ac:dyDescent="0.2">
      <c r="A303" s="56"/>
      <c r="B303" s="56"/>
      <c r="C303" s="106"/>
      <c r="D303" s="106"/>
      <c r="E303" s="106"/>
      <c r="F303" s="106"/>
      <c r="G303" s="106"/>
      <c r="H303" s="106"/>
      <c r="I303" s="72"/>
      <c r="J303" s="72"/>
      <c r="K303" s="107"/>
      <c r="L303" s="107"/>
      <c r="M303" s="132"/>
      <c r="N303" s="132"/>
      <c r="O303" s="132"/>
      <c r="P303" s="132"/>
      <c r="Q303" s="107"/>
      <c r="R303" s="107"/>
      <c r="S303" s="56"/>
    </row>
    <row r="304" spans="1:19" x14ac:dyDescent="0.2">
      <c r="A304" s="56"/>
      <c r="B304" s="56"/>
      <c r="C304" s="106"/>
      <c r="D304" s="106"/>
      <c r="E304" s="106"/>
      <c r="F304" s="106"/>
      <c r="G304" s="106"/>
      <c r="H304" s="106"/>
      <c r="I304" s="72"/>
      <c r="J304" s="72"/>
      <c r="K304" s="107"/>
      <c r="L304" s="107"/>
      <c r="M304" s="132"/>
      <c r="N304" s="132"/>
      <c r="O304" s="132"/>
      <c r="P304" s="132"/>
      <c r="Q304" s="107"/>
      <c r="R304" s="107"/>
      <c r="S304" s="56"/>
    </row>
    <row r="305" spans="1:19" s="167" customFormat="1" x14ac:dyDescent="0.2">
      <c r="A305" s="56"/>
      <c r="B305" s="56"/>
      <c r="C305" s="106"/>
      <c r="D305" s="106"/>
      <c r="E305" s="106"/>
      <c r="F305" s="106"/>
      <c r="G305" s="106"/>
      <c r="H305" s="106"/>
      <c r="I305" s="72"/>
      <c r="J305" s="72"/>
      <c r="K305" s="107"/>
      <c r="L305" s="107"/>
      <c r="M305" s="132"/>
      <c r="N305" s="132"/>
      <c r="O305" s="132"/>
      <c r="P305" s="132"/>
      <c r="Q305" s="107"/>
      <c r="R305" s="107"/>
      <c r="S305" s="56"/>
    </row>
    <row r="306" spans="1:19" x14ac:dyDescent="0.2">
      <c r="A306" s="56"/>
      <c r="B306" s="56"/>
      <c r="C306" s="106"/>
      <c r="D306" s="106"/>
      <c r="E306" s="106"/>
      <c r="F306" s="106"/>
      <c r="G306" s="106"/>
      <c r="H306" s="106"/>
      <c r="I306" s="72"/>
      <c r="J306" s="72"/>
      <c r="K306" s="107"/>
      <c r="L306" s="107"/>
      <c r="M306" s="132"/>
      <c r="N306" s="132"/>
      <c r="O306" s="132"/>
      <c r="P306" s="132"/>
      <c r="Q306" s="107"/>
      <c r="R306" s="107"/>
      <c r="S306" s="56"/>
    </row>
    <row r="307" spans="1:19" s="167" customFormat="1" x14ac:dyDescent="0.2">
      <c r="A307" s="56"/>
      <c r="B307" s="56"/>
      <c r="C307" s="106"/>
      <c r="D307" s="106"/>
      <c r="E307" s="106"/>
      <c r="F307" s="106"/>
      <c r="G307" s="106"/>
      <c r="H307" s="106"/>
      <c r="I307" s="72"/>
      <c r="J307" s="72"/>
      <c r="K307" s="107"/>
      <c r="L307" s="107"/>
      <c r="M307" s="132"/>
      <c r="N307" s="132"/>
      <c r="O307" s="132"/>
      <c r="P307" s="132"/>
      <c r="Q307" s="107"/>
      <c r="R307" s="107"/>
      <c r="S307" s="56"/>
    </row>
    <row r="308" spans="1:19" x14ac:dyDescent="0.2">
      <c r="A308" s="56"/>
      <c r="B308" s="56"/>
      <c r="C308" s="106"/>
      <c r="D308" s="106"/>
      <c r="E308" s="106"/>
      <c r="F308" s="106"/>
      <c r="G308" s="106"/>
      <c r="H308" s="106"/>
      <c r="I308" s="72"/>
      <c r="J308" s="72"/>
      <c r="K308" s="107"/>
      <c r="L308" s="107"/>
      <c r="M308" s="132"/>
      <c r="N308" s="132"/>
      <c r="O308" s="132"/>
      <c r="P308" s="132"/>
      <c r="Q308" s="107"/>
      <c r="R308" s="107"/>
      <c r="S308" s="56"/>
    </row>
    <row r="309" spans="1:19" s="167" customFormat="1" x14ac:dyDescent="0.2">
      <c r="A309" s="56"/>
      <c r="B309" s="56"/>
      <c r="C309" s="106"/>
      <c r="D309" s="106"/>
      <c r="E309" s="106"/>
      <c r="F309" s="106"/>
      <c r="G309" s="106"/>
      <c r="H309" s="106"/>
      <c r="I309" s="72"/>
      <c r="J309" s="72"/>
      <c r="K309" s="107"/>
      <c r="L309" s="107"/>
      <c r="M309" s="132"/>
      <c r="N309" s="132"/>
      <c r="O309" s="132"/>
      <c r="P309" s="132"/>
      <c r="Q309" s="107"/>
      <c r="R309" s="107"/>
      <c r="S309" s="56"/>
    </row>
    <row r="310" spans="1:19" x14ac:dyDescent="0.2">
      <c r="A310" s="56"/>
      <c r="B310" s="56"/>
      <c r="C310" s="106"/>
      <c r="D310" s="106"/>
      <c r="E310" s="106"/>
      <c r="F310" s="106"/>
      <c r="G310" s="106"/>
      <c r="H310" s="106"/>
      <c r="I310" s="72"/>
      <c r="J310" s="72"/>
      <c r="K310" s="107"/>
      <c r="L310" s="107"/>
      <c r="M310" s="132"/>
      <c r="N310" s="132"/>
      <c r="O310" s="132"/>
      <c r="P310" s="132"/>
      <c r="Q310" s="107"/>
      <c r="R310" s="107"/>
      <c r="S310" s="56"/>
    </row>
    <row r="311" spans="1:19" x14ac:dyDescent="0.2">
      <c r="A311" s="56"/>
      <c r="B311" s="56"/>
      <c r="C311" s="106"/>
      <c r="D311" s="106"/>
      <c r="E311" s="106"/>
      <c r="F311" s="106"/>
      <c r="G311" s="106"/>
      <c r="H311" s="106"/>
      <c r="I311" s="72"/>
      <c r="J311" s="72"/>
      <c r="K311" s="107"/>
      <c r="L311" s="107"/>
      <c r="M311" s="132"/>
      <c r="N311" s="132"/>
      <c r="O311" s="132"/>
      <c r="P311" s="132"/>
      <c r="Q311" s="107"/>
      <c r="R311" s="107"/>
      <c r="S311" s="56"/>
    </row>
    <row r="312" spans="1:19" x14ac:dyDescent="0.2">
      <c r="A312" s="56"/>
      <c r="B312" s="56"/>
      <c r="C312" s="106"/>
      <c r="D312" s="106"/>
      <c r="E312" s="106"/>
      <c r="F312" s="106"/>
      <c r="G312" s="106"/>
      <c r="H312" s="106"/>
      <c r="I312" s="72"/>
      <c r="J312" s="72"/>
      <c r="K312" s="107"/>
      <c r="L312" s="107"/>
      <c r="M312" s="132"/>
      <c r="N312" s="132"/>
      <c r="O312" s="132"/>
      <c r="P312" s="132"/>
      <c r="Q312" s="107"/>
      <c r="R312" s="107"/>
      <c r="S312" s="56"/>
    </row>
    <row r="313" spans="1:19" x14ac:dyDescent="0.2">
      <c r="A313" s="56"/>
      <c r="B313" s="56"/>
      <c r="C313" s="106"/>
      <c r="D313" s="106"/>
      <c r="E313" s="106"/>
      <c r="F313" s="106"/>
      <c r="G313" s="106"/>
      <c r="H313" s="106"/>
      <c r="I313" s="72"/>
      <c r="J313" s="72"/>
      <c r="K313" s="107"/>
      <c r="L313" s="107"/>
      <c r="M313" s="132"/>
      <c r="N313" s="132"/>
      <c r="O313" s="132"/>
      <c r="P313" s="132"/>
      <c r="Q313" s="107"/>
      <c r="R313" s="107"/>
      <c r="S313" s="56"/>
    </row>
    <row r="314" spans="1:19" x14ac:dyDescent="0.2">
      <c r="A314" s="56"/>
      <c r="B314" s="56"/>
      <c r="C314" s="106"/>
      <c r="D314" s="106"/>
      <c r="E314" s="106"/>
      <c r="F314" s="106"/>
      <c r="G314" s="106"/>
      <c r="H314" s="106"/>
      <c r="I314" s="72"/>
      <c r="J314" s="72"/>
      <c r="K314" s="107"/>
      <c r="L314" s="107"/>
      <c r="M314" s="132"/>
      <c r="N314" s="132"/>
      <c r="O314" s="132"/>
      <c r="P314" s="132"/>
      <c r="Q314" s="107"/>
      <c r="R314" s="107"/>
      <c r="S314" s="56"/>
    </row>
    <row r="315" spans="1:19" x14ac:dyDescent="0.2">
      <c r="A315" s="56"/>
      <c r="B315" s="56"/>
      <c r="C315" s="106"/>
      <c r="D315" s="106"/>
      <c r="E315" s="106"/>
      <c r="F315" s="106"/>
      <c r="G315" s="106"/>
      <c r="H315" s="106"/>
      <c r="I315" s="72"/>
      <c r="J315" s="72"/>
      <c r="K315" s="107"/>
      <c r="L315" s="107"/>
      <c r="M315" s="132"/>
      <c r="N315" s="132"/>
      <c r="O315" s="132"/>
      <c r="P315" s="132"/>
      <c r="Q315" s="107"/>
      <c r="R315" s="107"/>
      <c r="S315" s="56"/>
    </row>
    <row r="316" spans="1:19" x14ac:dyDescent="0.2">
      <c r="A316" s="56"/>
      <c r="B316" s="56"/>
      <c r="C316" s="106"/>
      <c r="D316" s="106"/>
      <c r="E316" s="106"/>
      <c r="F316" s="106"/>
      <c r="G316" s="106"/>
      <c r="H316" s="106"/>
      <c r="I316" s="72"/>
      <c r="J316" s="72"/>
      <c r="K316" s="107"/>
      <c r="L316" s="107"/>
      <c r="M316" s="132"/>
      <c r="N316" s="132"/>
      <c r="O316" s="132"/>
      <c r="P316" s="132"/>
      <c r="Q316" s="107"/>
      <c r="R316" s="107"/>
      <c r="S316" s="56"/>
    </row>
    <row r="317" spans="1:19" x14ac:dyDescent="0.2">
      <c r="A317" s="56"/>
      <c r="B317" s="56"/>
      <c r="C317" s="106"/>
      <c r="D317" s="106"/>
      <c r="E317" s="106"/>
      <c r="F317" s="106"/>
      <c r="G317" s="106"/>
      <c r="H317" s="106"/>
      <c r="I317" s="72"/>
      <c r="J317" s="72"/>
      <c r="K317" s="107"/>
      <c r="L317" s="107"/>
      <c r="M317" s="132"/>
      <c r="N317" s="132"/>
      <c r="O317" s="132"/>
      <c r="P317" s="132"/>
      <c r="Q317" s="107"/>
      <c r="R317" s="107"/>
      <c r="S317" s="56"/>
    </row>
    <row r="318" spans="1:19" x14ac:dyDescent="0.2">
      <c r="A318" s="56"/>
      <c r="B318" s="56"/>
      <c r="C318" s="106"/>
      <c r="D318" s="106"/>
      <c r="E318" s="106"/>
      <c r="F318" s="106"/>
      <c r="G318" s="106"/>
      <c r="H318" s="106"/>
      <c r="I318" s="72"/>
      <c r="J318" s="72"/>
      <c r="K318" s="107"/>
      <c r="L318" s="107"/>
      <c r="M318" s="132"/>
      <c r="N318" s="132"/>
      <c r="O318" s="132"/>
      <c r="P318" s="132"/>
      <c r="Q318" s="107"/>
      <c r="R318" s="107"/>
      <c r="S318" s="56"/>
    </row>
    <row r="319" spans="1:19" x14ac:dyDescent="0.2">
      <c r="A319" s="56"/>
      <c r="B319" s="56"/>
      <c r="C319" s="106"/>
      <c r="D319" s="106"/>
      <c r="E319" s="106"/>
      <c r="F319" s="106"/>
      <c r="G319" s="106"/>
      <c r="H319" s="106"/>
      <c r="I319" s="72"/>
      <c r="J319" s="72"/>
      <c r="K319" s="107"/>
      <c r="L319" s="107"/>
      <c r="M319" s="132"/>
      <c r="N319" s="132"/>
      <c r="O319" s="132"/>
      <c r="P319" s="132"/>
      <c r="Q319" s="107"/>
      <c r="R319" s="107"/>
      <c r="S319" s="56"/>
    </row>
    <row r="320" spans="1:19" x14ac:dyDescent="0.2">
      <c r="A320" s="56"/>
      <c r="B320" s="56"/>
      <c r="C320" s="106"/>
      <c r="D320" s="106"/>
      <c r="E320" s="106"/>
      <c r="F320" s="106"/>
      <c r="G320" s="106"/>
      <c r="H320" s="106"/>
      <c r="I320" s="72"/>
      <c r="J320" s="72"/>
      <c r="K320" s="107"/>
      <c r="L320" s="107"/>
      <c r="M320" s="132"/>
      <c r="N320" s="132"/>
      <c r="O320" s="132"/>
      <c r="P320" s="132"/>
      <c r="Q320" s="107"/>
      <c r="R320" s="107"/>
      <c r="S320" s="56"/>
    </row>
    <row r="321" spans="1:19" x14ac:dyDescent="0.2">
      <c r="A321" s="56"/>
      <c r="B321" s="56"/>
      <c r="C321" s="106"/>
      <c r="D321" s="106"/>
      <c r="E321" s="106"/>
      <c r="F321" s="106"/>
      <c r="G321" s="106"/>
      <c r="H321" s="106"/>
      <c r="I321" s="72"/>
      <c r="J321" s="72"/>
      <c r="K321" s="107"/>
      <c r="L321" s="107"/>
      <c r="M321" s="132"/>
      <c r="N321" s="132"/>
      <c r="O321" s="132"/>
      <c r="P321" s="132"/>
      <c r="Q321" s="107"/>
      <c r="R321" s="107"/>
      <c r="S321" s="56"/>
    </row>
    <row r="322" spans="1:19" x14ac:dyDescent="0.2">
      <c r="A322" s="56"/>
      <c r="B322" s="56"/>
      <c r="C322" s="106"/>
      <c r="D322" s="106"/>
      <c r="E322" s="106"/>
      <c r="F322" s="106"/>
      <c r="G322" s="106"/>
      <c r="H322" s="106"/>
      <c r="I322" s="72"/>
      <c r="J322" s="72"/>
      <c r="K322" s="107"/>
      <c r="L322" s="107"/>
      <c r="M322" s="132"/>
      <c r="N322" s="132"/>
      <c r="O322" s="132"/>
      <c r="P322" s="132"/>
      <c r="Q322" s="107"/>
      <c r="R322" s="107"/>
      <c r="S322" s="56"/>
    </row>
    <row r="323" spans="1:19" x14ac:dyDescent="0.2">
      <c r="A323" s="56"/>
      <c r="B323" s="56"/>
      <c r="C323" s="106"/>
      <c r="D323" s="106"/>
      <c r="E323" s="106"/>
      <c r="F323" s="106"/>
      <c r="G323" s="106"/>
      <c r="H323" s="106"/>
      <c r="I323" s="72"/>
      <c r="J323" s="72"/>
      <c r="K323" s="107"/>
      <c r="L323" s="107"/>
      <c r="M323" s="132"/>
      <c r="N323" s="132"/>
      <c r="O323" s="132"/>
      <c r="P323" s="132"/>
      <c r="Q323" s="107"/>
      <c r="R323" s="107"/>
      <c r="S323" s="56"/>
    </row>
    <row r="324" spans="1:19" x14ac:dyDescent="0.2">
      <c r="A324" s="56"/>
      <c r="B324" s="56"/>
      <c r="C324" s="106"/>
      <c r="D324" s="106"/>
      <c r="E324" s="106"/>
      <c r="F324" s="106"/>
      <c r="G324" s="106"/>
      <c r="H324" s="106"/>
      <c r="I324" s="72"/>
      <c r="J324" s="72"/>
      <c r="K324" s="107"/>
      <c r="L324" s="107"/>
      <c r="M324" s="132"/>
      <c r="N324" s="132"/>
      <c r="O324" s="132"/>
      <c r="P324" s="132"/>
      <c r="Q324" s="107"/>
      <c r="R324" s="107"/>
      <c r="S324" s="56"/>
    </row>
    <row r="325" spans="1:19" x14ac:dyDescent="0.2">
      <c r="A325" s="56"/>
      <c r="B325" s="56"/>
      <c r="C325" s="106"/>
      <c r="D325" s="106"/>
      <c r="E325" s="106"/>
      <c r="F325" s="106"/>
      <c r="G325" s="106"/>
      <c r="H325" s="106"/>
      <c r="I325" s="72"/>
      <c r="J325" s="72"/>
      <c r="K325" s="107"/>
      <c r="L325" s="107"/>
      <c r="M325" s="132"/>
      <c r="N325" s="132"/>
      <c r="O325" s="132"/>
      <c r="P325" s="132"/>
      <c r="Q325" s="107"/>
      <c r="R325" s="107"/>
      <c r="S325" s="56"/>
    </row>
    <row r="326" spans="1:19" x14ac:dyDescent="0.2">
      <c r="A326" s="56"/>
      <c r="B326" s="56"/>
      <c r="C326" s="106"/>
      <c r="D326" s="106"/>
      <c r="E326" s="106"/>
      <c r="F326" s="106"/>
      <c r="G326" s="106"/>
      <c r="H326" s="106"/>
      <c r="I326" s="72"/>
      <c r="J326" s="72"/>
      <c r="K326" s="107"/>
      <c r="L326" s="107"/>
      <c r="M326" s="132"/>
      <c r="N326" s="132"/>
      <c r="O326" s="132"/>
      <c r="P326" s="132"/>
      <c r="Q326" s="107"/>
      <c r="R326" s="107"/>
      <c r="S326" s="56"/>
    </row>
    <row r="327" spans="1:19" x14ac:dyDescent="0.2">
      <c r="A327" s="56"/>
      <c r="B327" s="56"/>
      <c r="C327" s="106"/>
      <c r="D327" s="106"/>
      <c r="E327" s="106"/>
      <c r="F327" s="106"/>
      <c r="G327" s="106"/>
      <c r="H327" s="106"/>
      <c r="I327" s="72"/>
      <c r="J327" s="72"/>
      <c r="K327" s="107"/>
      <c r="L327" s="107"/>
      <c r="M327" s="132"/>
      <c r="N327" s="132"/>
      <c r="O327" s="132"/>
      <c r="P327" s="132"/>
      <c r="Q327" s="107"/>
      <c r="R327" s="107"/>
      <c r="S327" s="56"/>
    </row>
    <row r="328" spans="1:19" x14ac:dyDescent="0.2">
      <c r="A328" s="56"/>
      <c r="B328" s="56"/>
      <c r="C328" s="106"/>
      <c r="D328" s="106"/>
      <c r="E328" s="106"/>
      <c r="F328" s="106"/>
      <c r="G328" s="106"/>
      <c r="H328" s="106"/>
      <c r="I328" s="72"/>
      <c r="J328" s="72"/>
      <c r="K328" s="107"/>
      <c r="L328" s="107"/>
      <c r="M328" s="132"/>
      <c r="N328" s="132"/>
      <c r="O328" s="132"/>
      <c r="P328" s="132"/>
      <c r="Q328" s="107"/>
      <c r="R328" s="107"/>
      <c r="S328" s="56"/>
    </row>
    <row r="329" spans="1:19" x14ac:dyDescent="0.2">
      <c r="A329" s="56"/>
      <c r="B329" s="56"/>
      <c r="C329" s="106"/>
      <c r="D329" s="106"/>
      <c r="E329" s="106"/>
      <c r="F329" s="106"/>
      <c r="G329" s="106"/>
      <c r="H329" s="106"/>
      <c r="I329" s="72"/>
      <c r="J329" s="72"/>
      <c r="K329" s="107"/>
      <c r="L329" s="107"/>
      <c r="M329" s="132"/>
      <c r="N329" s="132"/>
      <c r="O329" s="132"/>
      <c r="P329" s="132"/>
      <c r="Q329" s="107"/>
      <c r="R329" s="107"/>
      <c r="S329" s="56"/>
    </row>
    <row r="330" spans="1:19" x14ac:dyDescent="0.2">
      <c r="A330" s="56"/>
      <c r="B330" s="56"/>
      <c r="C330" s="106"/>
      <c r="D330" s="106"/>
      <c r="E330" s="106"/>
      <c r="F330" s="106"/>
      <c r="G330" s="106"/>
      <c r="H330" s="106"/>
      <c r="I330" s="72"/>
      <c r="J330" s="72"/>
      <c r="K330" s="107"/>
      <c r="L330" s="107"/>
      <c r="M330" s="132"/>
      <c r="N330" s="132"/>
      <c r="O330" s="132"/>
      <c r="P330" s="132"/>
      <c r="Q330" s="107"/>
      <c r="R330" s="107"/>
      <c r="S330" s="56"/>
    </row>
    <row r="331" spans="1:19" x14ac:dyDescent="0.2">
      <c r="A331" s="56"/>
      <c r="B331" s="56"/>
      <c r="C331" s="106"/>
      <c r="D331" s="106"/>
      <c r="E331" s="106"/>
      <c r="F331" s="106"/>
      <c r="G331" s="106"/>
      <c r="H331" s="106"/>
      <c r="I331" s="72"/>
      <c r="J331" s="72"/>
      <c r="K331" s="107"/>
      <c r="L331" s="107"/>
      <c r="M331" s="132"/>
      <c r="N331" s="132"/>
      <c r="O331" s="132"/>
      <c r="P331" s="132"/>
      <c r="Q331" s="107"/>
      <c r="R331" s="107"/>
      <c r="S331" s="56"/>
    </row>
    <row r="332" spans="1:19" x14ac:dyDescent="0.2">
      <c r="A332" s="56"/>
      <c r="B332" s="56"/>
      <c r="C332" s="106"/>
      <c r="D332" s="106"/>
      <c r="E332" s="106"/>
      <c r="F332" s="106"/>
      <c r="G332" s="106"/>
      <c r="H332" s="106"/>
      <c r="I332" s="72"/>
      <c r="J332" s="72"/>
      <c r="K332" s="107"/>
      <c r="L332" s="107"/>
      <c r="M332" s="132"/>
      <c r="N332" s="132"/>
      <c r="O332" s="132"/>
      <c r="P332" s="132"/>
      <c r="Q332" s="107"/>
      <c r="R332" s="107"/>
      <c r="S332" s="56"/>
    </row>
    <row r="333" spans="1:19" x14ac:dyDescent="0.2">
      <c r="A333" s="56"/>
      <c r="B333" s="56"/>
      <c r="C333" s="106"/>
      <c r="D333" s="106"/>
      <c r="E333" s="106"/>
      <c r="F333" s="106"/>
      <c r="G333" s="106"/>
      <c r="H333" s="106"/>
      <c r="I333" s="72"/>
      <c r="J333" s="72"/>
      <c r="K333" s="107"/>
      <c r="L333" s="107"/>
      <c r="M333" s="132"/>
      <c r="N333" s="132"/>
      <c r="O333" s="132"/>
      <c r="P333" s="132"/>
      <c r="Q333" s="107"/>
      <c r="R333" s="107"/>
      <c r="S333" s="56"/>
    </row>
    <row r="334" spans="1:19" x14ac:dyDescent="0.2">
      <c r="A334" s="56"/>
      <c r="B334" s="56"/>
      <c r="C334" s="106"/>
      <c r="D334" s="106"/>
      <c r="E334" s="106"/>
      <c r="F334" s="106"/>
      <c r="G334" s="106"/>
      <c r="H334" s="106"/>
      <c r="I334" s="72"/>
      <c r="J334" s="72"/>
      <c r="K334" s="107"/>
      <c r="L334" s="107"/>
      <c r="M334" s="132"/>
      <c r="N334" s="132"/>
      <c r="O334" s="132"/>
      <c r="P334" s="132"/>
      <c r="Q334" s="107"/>
      <c r="R334" s="107"/>
      <c r="S334" s="56"/>
    </row>
    <row r="335" spans="1:19" x14ac:dyDescent="0.2">
      <c r="A335" s="56"/>
      <c r="B335" s="56"/>
      <c r="C335" s="106"/>
      <c r="D335" s="106"/>
      <c r="E335" s="106"/>
      <c r="F335" s="106"/>
      <c r="G335" s="106"/>
      <c r="H335" s="106"/>
      <c r="I335" s="72"/>
      <c r="J335" s="72"/>
      <c r="K335" s="107"/>
      <c r="L335" s="107"/>
      <c r="M335" s="132"/>
      <c r="N335" s="132"/>
      <c r="O335" s="132"/>
      <c r="P335" s="132"/>
      <c r="Q335" s="107"/>
      <c r="R335" s="107"/>
      <c r="S335" s="56"/>
    </row>
    <row r="336" spans="1:19" x14ac:dyDescent="0.2">
      <c r="A336" s="56"/>
      <c r="B336" s="56"/>
      <c r="C336" s="106"/>
      <c r="D336" s="106"/>
      <c r="E336" s="106"/>
      <c r="F336" s="106"/>
      <c r="G336" s="106"/>
      <c r="H336" s="106"/>
      <c r="I336" s="72"/>
      <c r="J336" s="72"/>
      <c r="K336" s="107"/>
      <c r="L336" s="107"/>
      <c r="M336" s="132"/>
      <c r="N336" s="132"/>
      <c r="O336" s="132"/>
      <c r="P336" s="132"/>
      <c r="Q336" s="107"/>
      <c r="R336" s="107"/>
      <c r="S336" s="56"/>
    </row>
    <row r="337" spans="1:19" x14ac:dyDescent="0.2">
      <c r="A337" s="56"/>
      <c r="B337" s="56"/>
      <c r="C337" s="106"/>
      <c r="D337" s="106"/>
      <c r="E337" s="106"/>
      <c r="F337" s="106"/>
      <c r="G337" s="106"/>
      <c r="H337" s="106"/>
      <c r="I337" s="72"/>
      <c r="J337" s="72"/>
      <c r="K337" s="107"/>
      <c r="L337" s="107"/>
      <c r="M337" s="132"/>
      <c r="N337" s="132"/>
      <c r="O337" s="132"/>
      <c r="P337" s="132"/>
      <c r="Q337" s="107"/>
      <c r="R337" s="107"/>
      <c r="S337" s="56"/>
    </row>
    <row r="338" spans="1:19" x14ac:dyDescent="0.2">
      <c r="A338" s="56"/>
      <c r="B338" s="56"/>
      <c r="C338" s="106"/>
      <c r="D338" s="106"/>
      <c r="E338" s="106"/>
      <c r="F338" s="106"/>
      <c r="G338" s="106"/>
      <c r="H338" s="106"/>
      <c r="I338" s="72"/>
      <c r="J338" s="72"/>
      <c r="K338" s="107"/>
      <c r="L338" s="107"/>
      <c r="M338" s="132"/>
      <c r="N338" s="132"/>
      <c r="O338" s="132"/>
      <c r="P338" s="132"/>
      <c r="Q338" s="107"/>
      <c r="R338" s="107"/>
      <c r="S338" s="56"/>
    </row>
    <row r="339" spans="1:19" x14ac:dyDescent="0.2">
      <c r="A339" s="56"/>
      <c r="B339" s="56"/>
      <c r="C339" s="106"/>
      <c r="D339" s="106"/>
      <c r="E339" s="106"/>
      <c r="F339" s="106"/>
      <c r="G339" s="106"/>
      <c r="H339" s="106"/>
      <c r="I339" s="72"/>
      <c r="J339" s="72"/>
      <c r="K339" s="107"/>
      <c r="L339" s="107"/>
      <c r="M339" s="132"/>
      <c r="N339" s="132"/>
      <c r="O339" s="132"/>
      <c r="P339" s="132"/>
      <c r="Q339" s="107"/>
      <c r="R339" s="107"/>
      <c r="S339" s="56"/>
    </row>
    <row r="340" spans="1:19" x14ac:dyDescent="0.2">
      <c r="A340" s="56"/>
      <c r="B340" s="56"/>
      <c r="C340" s="106"/>
      <c r="D340" s="106"/>
      <c r="E340" s="106"/>
      <c r="F340" s="106"/>
      <c r="G340" s="106"/>
      <c r="H340" s="106"/>
      <c r="I340" s="72"/>
      <c r="J340" s="72"/>
      <c r="K340" s="107"/>
      <c r="L340" s="107"/>
      <c r="M340" s="132"/>
      <c r="N340" s="132"/>
      <c r="O340" s="132"/>
      <c r="P340" s="132"/>
      <c r="Q340" s="107"/>
      <c r="R340" s="107"/>
      <c r="S340" s="56"/>
    </row>
    <row r="341" spans="1:19" x14ac:dyDescent="0.2">
      <c r="A341" s="56"/>
      <c r="B341" s="56"/>
      <c r="C341" s="106"/>
      <c r="D341" s="106"/>
      <c r="E341" s="106"/>
      <c r="F341" s="106"/>
      <c r="G341" s="106"/>
      <c r="H341" s="106"/>
      <c r="I341" s="72"/>
      <c r="J341" s="72"/>
      <c r="K341" s="107"/>
      <c r="L341" s="107"/>
      <c r="M341" s="132"/>
      <c r="N341" s="132"/>
      <c r="O341" s="132"/>
      <c r="P341" s="132"/>
      <c r="Q341" s="107"/>
      <c r="R341" s="107"/>
      <c r="S341" s="56"/>
    </row>
    <row r="342" spans="1:19" x14ac:dyDescent="0.2">
      <c r="A342" s="56"/>
      <c r="B342" s="56"/>
      <c r="C342" s="106"/>
      <c r="D342" s="106"/>
      <c r="E342" s="106"/>
      <c r="F342" s="106"/>
      <c r="G342" s="106"/>
      <c r="H342" s="106"/>
      <c r="I342" s="72"/>
      <c r="J342" s="72"/>
      <c r="K342" s="107"/>
      <c r="L342" s="107"/>
      <c r="M342" s="132"/>
      <c r="N342" s="132"/>
      <c r="O342" s="132"/>
      <c r="P342" s="132"/>
      <c r="Q342" s="107"/>
      <c r="R342" s="107"/>
      <c r="S342" s="56"/>
    </row>
    <row r="343" spans="1:19" x14ac:dyDescent="0.2">
      <c r="A343" s="56"/>
      <c r="B343" s="56"/>
      <c r="C343" s="106"/>
      <c r="D343" s="106"/>
      <c r="E343" s="106"/>
      <c r="F343" s="106"/>
      <c r="G343" s="106"/>
      <c r="H343" s="106"/>
      <c r="I343" s="72"/>
      <c r="J343" s="72"/>
      <c r="K343" s="107"/>
      <c r="L343" s="107"/>
      <c r="M343" s="132"/>
      <c r="N343" s="132"/>
      <c r="O343" s="132"/>
      <c r="P343" s="132"/>
      <c r="Q343" s="107"/>
      <c r="R343" s="107"/>
      <c r="S343" s="56"/>
    </row>
    <row r="344" spans="1:19" x14ac:dyDescent="0.2">
      <c r="A344" s="56"/>
      <c r="B344" s="56"/>
      <c r="C344" s="106"/>
      <c r="D344" s="106"/>
      <c r="E344" s="106"/>
      <c r="F344" s="106"/>
      <c r="G344" s="106"/>
      <c r="H344" s="106"/>
      <c r="I344" s="72"/>
      <c r="J344" s="72"/>
      <c r="K344" s="107"/>
      <c r="L344" s="107"/>
      <c r="M344" s="132"/>
      <c r="N344" s="132"/>
      <c r="O344" s="132"/>
      <c r="P344" s="132"/>
      <c r="Q344" s="107"/>
      <c r="R344" s="107"/>
      <c r="S344" s="56"/>
    </row>
    <row r="345" spans="1:19" x14ac:dyDescent="0.2">
      <c r="A345" s="56"/>
      <c r="B345" s="56"/>
      <c r="C345" s="106"/>
      <c r="D345" s="106"/>
      <c r="E345" s="106"/>
      <c r="F345" s="106"/>
      <c r="G345" s="106"/>
      <c r="H345" s="106"/>
      <c r="I345" s="72"/>
      <c r="J345" s="72"/>
      <c r="K345" s="107"/>
      <c r="L345" s="107"/>
      <c r="M345" s="132"/>
      <c r="N345" s="132"/>
      <c r="O345" s="132"/>
      <c r="P345" s="132"/>
      <c r="Q345" s="107"/>
      <c r="R345" s="107"/>
      <c r="S345" s="56"/>
    </row>
    <row r="346" spans="1:19" x14ac:dyDescent="0.2">
      <c r="A346" s="56"/>
      <c r="B346" s="56"/>
      <c r="C346" s="106"/>
      <c r="D346" s="106"/>
      <c r="E346" s="106"/>
      <c r="F346" s="106"/>
      <c r="G346" s="106"/>
      <c r="H346" s="106"/>
      <c r="I346" s="72"/>
      <c r="J346" s="72"/>
      <c r="K346" s="107"/>
      <c r="L346" s="107"/>
      <c r="M346" s="132"/>
      <c r="N346" s="132"/>
      <c r="O346" s="132"/>
      <c r="P346" s="132"/>
      <c r="Q346" s="107"/>
      <c r="R346" s="107"/>
      <c r="S346" s="56"/>
    </row>
    <row r="347" spans="1:19" x14ac:dyDescent="0.2">
      <c r="A347" s="56"/>
      <c r="B347" s="56"/>
      <c r="C347" s="106"/>
      <c r="D347" s="106"/>
      <c r="E347" s="106"/>
      <c r="F347" s="106"/>
      <c r="G347" s="106"/>
      <c r="H347" s="106"/>
      <c r="I347" s="72"/>
      <c r="J347" s="72"/>
      <c r="K347" s="107"/>
      <c r="L347" s="107"/>
      <c r="M347" s="132"/>
      <c r="N347" s="132"/>
      <c r="O347" s="132"/>
      <c r="P347" s="132"/>
      <c r="Q347" s="107"/>
      <c r="R347" s="107"/>
      <c r="S347" s="56"/>
    </row>
    <row r="348" spans="1:19" x14ac:dyDescent="0.2">
      <c r="A348" s="56"/>
      <c r="B348" s="56"/>
      <c r="C348" s="106"/>
      <c r="D348" s="106"/>
      <c r="E348" s="106"/>
      <c r="F348" s="106"/>
      <c r="G348" s="106"/>
      <c r="H348" s="106"/>
      <c r="I348" s="72"/>
      <c r="J348" s="72"/>
      <c r="K348" s="107"/>
      <c r="L348" s="107"/>
      <c r="M348" s="132"/>
      <c r="N348" s="132"/>
      <c r="O348" s="132"/>
      <c r="P348" s="132"/>
      <c r="Q348" s="107"/>
      <c r="R348" s="107"/>
      <c r="S348" s="56"/>
    </row>
    <row r="349" spans="1:19" x14ac:dyDescent="0.2">
      <c r="A349" s="56"/>
      <c r="B349" s="56"/>
      <c r="C349" s="106"/>
      <c r="D349" s="106"/>
      <c r="E349" s="106"/>
      <c r="F349" s="106"/>
      <c r="G349" s="106"/>
      <c r="H349" s="106"/>
      <c r="I349" s="72"/>
      <c r="J349" s="72"/>
      <c r="K349" s="107"/>
      <c r="L349" s="107"/>
      <c r="M349" s="132"/>
      <c r="N349" s="132"/>
      <c r="O349" s="132"/>
      <c r="P349" s="132"/>
      <c r="Q349" s="107"/>
      <c r="R349" s="107"/>
      <c r="S349" s="56"/>
    </row>
    <row r="350" spans="1:19" x14ac:dyDescent="0.2">
      <c r="A350" s="56"/>
      <c r="B350" s="56"/>
      <c r="C350" s="106"/>
      <c r="D350" s="106"/>
      <c r="E350" s="106"/>
      <c r="F350" s="106"/>
      <c r="G350" s="106"/>
      <c r="H350" s="106"/>
      <c r="I350" s="72"/>
      <c r="J350" s="72"/>
      <c r="K350" s="107"/>
      <c r="L350" s="107"/>
      <c r="M350" s="132"/>
      <c r="N350" s="132"/>
      <c r="O350" s="132"/>
      <c r="P350" s="132"/>
      <c r="Q350" s="107"/>
      <c r="R350" s="107"/>
      <c r="S350" s="56"/>
    </row>
    <row r="351" spans="1:19" x14ac:dyDescent="0.2">
      <c r="A351" s="56"/>
      <c r="B351" s="56"/>
      <c r="C351" s="106"/>
      <c r="D351" s="106"/>
      <c r="E351" s="106"/>
      <c r="F351" s="106"/>
      <c r="G351" s="106"/>
      <c r="H351" s="106"/>
      <c r="I351" s="72"/>
      <c r="J351" s="72"/>
      <c r="K351" s="107"/>
      <c r="L351" s="107"/>
      <c r="M351" s="132"/>
      <c r="N351" s="132"/>
      <c r="O351" s="132"/>
      <c r="P351" s="132"/>
      <c r="Q351" s="107"/>
      <c r="R351" s="107"/>
      <c r="S351" s="56"/>
    </row>
    <row r="352" spans="1:19" x14ac:dyDescent="0.2">
      <c r="A352" s="56"/>
      <c r="B352" s="56"/>
      <c r="C352" s="106"/>
      <c r="D352" s="106"/>
      <c r="E352" s="106"/>
      <c r="F352" s="106"/>
      <c r="G352" s="106"/>
      <c r="H352" s="106"/>
      <c r="I352" s="72"/>
      <c r="J352" s="72"/>
      <c r="K352" s="107"/>
      <c r="L352" s="107"/>
      <c r="M352" s="132"/>
      <c r="N352" s="132"/>
      <c r="O352" s="132"/>
      <c r="P352" s="132"/>
      <c r="Q352" s="107"/>
      <c r="R352" s="107"/>
      <c r="S352" s="56"/>
    </row>
    <row r="353" spans="1:19" x14ac:dyDescent="0.2">
      <c r="A353" s="56"/>
      <c r="B353" s="56"/>
      <c r="C353" s="106"/>
      <c r="D353" s="106"/>
      <c r="E353" s="106"/>
      <c r="F353" s="106"/>
      <c r="G353" s="106"/>
      <c r="H353" s="106"/>
      <c r="I353" s="72"/>
      <c r="J353" s="72"/>
      <c r="K353" s="107"/>
      <c r="L353" s="107"/>
      <c r="M353" s="132"/>
      <c r="N353" s="132"/>
      <c r="O353" s="132"/>
      <c r="P353" s="132"/>
      <c r="Q353" s="107"/>
      <c r="R353" s="107"/>
      <c r="S353" s="56"/>
    </row>
    <row r="354" spans="1:19" x14ac:dyDescent="0.2">
      <c r="A354" s="56"/>
      <c r="B354" s="56"/>
      <c r="C354" s="106"/>
      <c r="D354" s="106"/>
      <c r="E354" s="106"/>
      <c r="F354" s="106"/>
      <c r="G354" s="106"/>
      <c r="H354" s="106"/>
      <c r="I354" s="72"/>
      <c r="J354" s="72"/>
      <c r="K354" s="107"/>
      <c r="L354" s="107"/>
      <c r="M354" s="132"/>
      <c r="N354" s="132"/>
      <c r="O354" s="132"/>
      <c r="P354" s="132"/>
      <c r="Q354" s="107"/>
      <c r="R354" s="107"/>
      <c r="S354" s="56"/>
    </row>
    <row r="355" spans="1:19" x14ac:dyDescent="0.2">
      <c r="A355" s="56"/>
      <c r="B355" s="56"/>
      <c r="C355" s="106"/>
      <c r="D355" s="106"/>
      <c r="E355" s="106"/>
      <c r="F355" s="106"/>
      <c r="G355" s="106"/>
      <c r="H355" s="106"/>
      <c r="I355" s="72"/>
      <c r="J355" s="72"/>
      <c r="K355" s="107"/>
      <c r="L355" s="107"/>
      <c r="M355" s="132"/>
      <c r="N355" s="132"/>
      <c r="O355" s="132"/>
      <c r="P355" s="132"/>
      <c r="Q355" s="107"/>
      <c r="R355" s="107"/>
      <c r="S355" s="56"/>
    </row>
    <row r="356" spans="1:19" x14ac:dyDescent="0.2">
      <c r="A356" s="56"/>
      <c r="B356" s="56"/>
      <c r="C356" s="106"/>
      <c r="D356" s="106"/>
      <c r="E356" s="106"/>
      <c r="F356" s="106"/>
      <c r="G356" s="106"/>
      <c r="H356" s="106"/>
      <c r="I356" s="72"/>
      <c r="J356" s="72"/>
      <c r="K356" s="107"/>
      <c r="L356" s="107"/>
      <c r="M356" s="132"/>
      <c r="N356" s="132"/>
      <c r="O356" s="132"/>
      <c r="P356" s="132"/>
      <c r="Q356" s="107"/>
      <c r="R356" s="107"/>
      <c r="S356" s="56"/>
    </row>
    <row r="357" spans="1:19" x14ac:dyDescent="0.2">
      <c r="A357" s="56"/>
      <c r="B357" s="56"/>
      <c r="C357" s="106"/>
      <c r="D357" s="106"/>
      <c r="E357" s="106"/>
      <c r="F357" s="106"/>
      <c r="G357" s="106"/>
      <c r="H357" s="106"/>
      <c r="I357" s="72"/>
      <c r="J357" s="72"/>
      <c r="K357" s="107"/>
      <c r="L357" s="107"/>
      <c r="M357" s="132"/>
      <c r="N357" s="132"/>
      <c r="O357" s="132"/>
      <c r="P357" s="132"/>
      <c r="Q357" s="107"/>
      <c r="R357" s="107"/>
      <c r="S357" s="56"/>
    </row>
    <row r="358" spans="1:19" x14ac:dyDescent="0.2">
      <c r="A358" s="56"/>
      <c r="B358" s="56"/>
      <c r="C358" s="106"/>
      <c r="D358" s="106"/>
      <c r="E358" s="106"/>
      <c r="F358" s="106"/>
      <c r="G358" s="106"/>
      <c r="H358" s="106"/>
      <c r="I358" s="72"/>
      <c r="J358" s="72"/>
      <c r="K358" s="107"/>
      <c r="L358" s="107"/>
      <c r="M358" s="132"/>
      <c r="N358" s="132"/>
      <c r="O358" s="132"/>
      <c r="P358" s="132"/>
      <c r="Q358" s="107"/>
      <c r="R358" s="107"/>
      <c r="S358" s="56"/>
    </row>
    <row r="359" spans="1:19" x14ac:dyDescent="0.2">
      <c r="A359" s="56"/>
      <c r="B359" s="56"/>
      <c r="C359" s="106"/>
      <c r="D359" s="106"/>
      <c r="E359" s="106"/>
      <c r="F359" s="106"/>
      <c r="G359" s="106"/>
      <c r="H359" s="106"/>
      <c r="I359" s="72"/>
      <c r="J359" s="72"/>
      <c r="K359" s="107"/>
      <c r="L359" s="107"/>
      <c r="M359" s="132"/>
      <c r="N359" s="132"/>
      <c r="O359" s="132"/>
      <c r="P359" s="132"/>
      <c r="Q359" s="107"/>
      <c r="R359" s="107"/>
      <c r="S359" s="56"/>
    </row>
    <row r="360" spans="1:19" x14ac:dyDescent="0.2">
      <c r="A360" s="56"/>
      <c r="B360" s="56"/>
      <c r="C360" s="106"/>
      <c r="D360" s="106"/>
      <c r="E360" s="106"/>
      <c r="F360" s="106"/>
      <c r="G360" s="106"/>
      <c r="H360" s="106"/>
      <c r="I360" s="72"/>
      <c r="J360" s="72"/>
      <c r="K360" s="107"/>
      <c r="L360" s="107"/>
      <c r="M360" s="132"/>
      <c r="N360" s="132"/>
      <c r="O360" s="132"/>
      <c r="P360" s="132"/>
      <c r="Q360" s="107"/>
      <c r="R360" s="107"/>
      <c r="S360" s="56"/>
    </row>
    <row r="361" spans="1:19" x14ac:dyDescent="0.2">
      <c r="A361" s="56"/>
      <c r="B361" s="56"/>
      <c r="C361" s="106"/>
      <c r="D361" s="106"/>
      <c r="E361" s="106"/>
      <c r="F361" s="106"/>
      <c r="G361" s="106"/>
      <c r="H361" s="106"/>
      <c r="I361" s="72"/>
      <c r="J361" s="72"/>
      <c r="K361" s="107"/>
      <c r="L361" s="107"/>
      <c r="M361" s="132"/>
      <c r="N361" s="132"/>
      <c r="O361" s="132"/>
      <c r="P361" s="132"/>
      <c r="Q361" s="107"/>
      <c r="R361" s="107"/>
      <c r="S361" s="56"/>
    </row>
    <row r="362" spans="1:19" x14ac:dyDescent="0.2">
      <c r="A362" s="56"/>
      <c r="B362" s="56"/>
      <c r="C362" s="106"/>
      <c r="D362" s="106"/>
      <c r="E362" s="106"/>
      <c r="F362" s="106"/>
      <c r="G362" s="106"/>
      <c r="H362" s="106"/>
      <c r="I362" s="72"/>
      <c r="J362" s="72"/>
      <c r="K362" s="107"/>
      <c r="L362" s="107"/>
      <c r="M362" s="132"/>
      <c r="N362" s="132"/>
      <c r="O362" s="132"/>
      <c r="P362" s="132"/>
      <c r="Q362" s="107"/>
      <c r="R362" s="107"/>
      <c r="S362" s="56"/>
    </row>
    <row r="363" spans="1:19" x14ac:dyDescent="0.2">
      <c r="A363" s="56"/>
      <c r="B363" s="56"/>
      <c r="C363" s="106"/>
      <c r="D363" s="106"/>
      <c r="E363" s="106"/>
      <c r="F363" s="106"/>
      <c r="G363" s="106"/>
      <c r="H363" s="106"/>
      <c r="I363" s="72"/>
      <c r="J363" s="72"/>
      <c r="K363" s="107"/>
      <c r="L363" s="107"/>
      <c r="M363" s="132"/>
      <c r="N363" s="132"/>
      <c r="O363" s="132"/>
      <c r="P363" s="132"/>
      <c r="Q363" s="107"/>
      <c r="R363" s="107"/>
      <c r="S363" s="56"/>
    </row>
    <row r="364" spans="1:19" x14ac:dyDescent="0.2">
      <c r="A364" s="56"/>
      <c r="B364" s="56"/>
      <c r="C364" s="106"/>
      <c r="D364" s="106"/>
      <c r="E364" s="106"/>
      <c r="F364" s="106"/>
      <c r="G364" s="106"/>
      <c r="H364" s="106"/>
      <c r="I364" s="72"/>
      <c r="J364" s="72"/>
      <c r="K364" s="107"/>
      <c r="L364" s="107"/>
      <c r="M364" s="132"/>
      <c r="N364" s="132"/>
      <c r="O364" s="132"/>
      <c r="P364" s="132"/>
      <c r="Q364" s="107"/>
      <c r="R364" s="107"/>
      <c r="S364" s="56"/>
    </row>
    <row r="365" spans="1:19" x14ac:dyDescent="0.2">
      <c r="A365" s="56"/>
      <c r="B365" s="56"/>
      <c r="C365" s="106"/>
      <c r="D365" s="106"/>
      <c r="E365" s="106"/>
      <c r="F365" s="106"/>
      <c r="G365" s="106"/>
      <c r="H365" s="106"/>
      <c r="I365" s="72"/>
      <c r="J365" s="72"/>
      <c r="K365" s="107"/>
      <c r="L365" s="107"/>
      <c r="M365" s="132"/>
      <c r="N365" s="132"/>
      <c r="O365" s="132"/>
      <c r="P365" s="132"/>
      <c r="Q365" s="107"/>
      <c r="R365" s="107"/>
      <c r="S365" s="56"/>
    </row>
    <row r="366" spans="1:19" x14ac:dyDescent="0.2">
      <c r="A366" s="56"/>
      <c r="B366" s="56"/>
      <c r="C366" s="106"/>
      <c r="D366" s="106"/>
      <c r="E366" s="106"/>
      <c r="F366" s="106"/>
      <c r="G366" s="106"/>
      <c r="H366" s="106"/>
      <c r="I366" s="72"/>
      <c r="J366" s="72"/>
      <c r="K366" s="107"/>
      <c r="L366" s="107"/>
      <c r="M366" s="132"/>
      <c r="N366" s="132"/>
      <c r="O366" s="132"/>
      <c r="P366" s="132"/>
      <c r="Q366" s="107"/>
      <c r="R366" s="107"/>
      <c r="S366" s="56"/>
    </row>
    <row r="367" spans="1:19" x14ac:dyDescent="0.2">
      <c r="A367" s="56"/>
      <c r="B367" s="56"/>
      <c r="C367" s="106"/>
      <c r="D367" s="106"/>
      <c r="E367" s="106"/>
      <c r="F367" s="106"/>
      <c r="G367" s="106"/>
      <c r="H367" s="106"/>
      <c r="I367" s="72"/>
      <c r="J367" s="72"/>
      <c r="K367" s="107"/>
      <c r="L367" s="107"/>
      <c r="M367" s="132"/>
      <c r="N367" s="132"/>
      <c r="O367" s="132"/>
      <c r="P367" s="132"/>
      <c r="Q367" s="107"/>
      <c r="R367" s="107"/>
      <c r="S367" s="56"/>
    </row>
    <row r="368" spans="1:19" x14ac:dyDescent="0.2">
      <c r="A368" s="56"/>
      <c r="B368" s="56"/>
      <c r="C368" s="106"/>
      <c r="D368" s="106"/>
      <c r="E368" s="106"/>
      <c r="F368" s="106"/>
      <c r="G368" s="106"/>
      <c r="H368" s="106"/>
      <c r="I368" s="72"/>
      <c r="J368" s="72"/>
      <c r="K368" s="107"/>
      <c r="L368" s="107"/>
      <c r="M368" s="132"/>
      <c r="N368" s="132"/>
      <c r="O368" s="132"/>
      <c r="P368" s="132"/>
      <c r="Q368" s="107"/>
      <c r="R368" s="107"/>
      <c r="S368" s="56"/>
    </row>
    <row r="369" spans="1:19" x14ac:dyDescent="0.2">
      <c r="A369" s="56"/>
      <c r="B369" s="56"/>
      <c r="C369" s="106"/>
      <c r="D369" s="106"/>
      <c r="E369" s="106"/>
      <c r="F369" s="106"/>
      <c r="G369" s="106"/>
      <c r="H369" s="106"/>
      <c r="I369" s="72"/>
      <c r="J369" s="72"/>
      <c r="K369" s="107"/>
      <c r="L369" s="107"/>
      <c r="M369" s="132"/>
      <c r="N369" s="132"/>
      <c r="O369" s="132"/>
      <c r="P369" s="132"/>
      <c r="Q369" s="107"/>
      <c r="R369" s="107"/>
      <c r="S369" s="56"/>
    </row>
    <row r="370" spans="1:19" x14ac:dyDescent="0.2">
      <c r="A370" s="56"/>
      <c r="B370" s="56"/>
      <c r="C370" s="106"/>
      <c r="D370" s="106"/>
      <c r="E370" s="106"/>
      <c r="F370" s="106"/>
      <c r="G370" s="106"/>
      <c r="H370" s="106"/>
      <c r="I370" s="72"/>
      <c r="J370" s="72"/>
      <c r="K370" s="107"/>
      <c r="L370" s="107"/>
      <c r="M370" s="132"/>
      <c r="N370" s="132"/>
      <c r="O370" s="132"/>
      <c r="P370" s="132"/>
      <c r="Q370" s="107"/>
      <c r="R370" s="107"/>
      <c r="S370" s="56"/>
    </row>
    <row r="371" spans="1:19" x14ac:dyDescent="0.2">
      <c r="A371" s="56"/>
      <c r="B371" s="56"/>
      <c r="C371" s="106"/>
      <c r="D371" s="106"/>
      <c r="E371" s="106"/>
      <c r="F371" s="106"/>
      <c r="G371" s="106"/>
      <c r="H371" s="106"/>
      <c r="I371" s="72"/>
      <c r="J371" s="72"/>
      <c r="K371" s="107"/>
      <c r="L371" s="107"/>
      <c r="M371" s="132"/>
      <c r="N371" s="132"/>
      <c r="O371" s="132"/>
      <c r="P371" s="132"/>
      <c r="Q371" s="107"/>
      <c r="R371" s="107"/>
      <c r="S371" s="56"/>
    </row>
    <row r="372" spans="1:19" x14ac:dyDescent="0.2">
      <c r="A372" s="56"/>
      <c r="B372" s="56"/>
      <c r="C372" s="106"/>
      <c r="D372" s="106"/>
      <c r="E372" s="106"/>
      <c r="F372" s="106"/>
      <c r="G372" s="106"/>
      <c r="H372" s="106"/>
      <c r="I372" s="72"/>
      <c r="J372" s="72"/>
      <c r="K372" s="107"/>
      <c r="L372" s="107"/>
      <c r="M372" s="132"/>
      <c r="N372" s="132"/>
      <c r="O372" s="132"/>
      <c r="P372" s="132"/>
      <c r="Q372" s="107"/>
      <c r="R372" s="107"/>
      <c r="S372" s="56"/>
    </row>
    <row r="373" spans="1:19" x14ac:dyDescent="0.2">
      <c r="A373" s="56"/>
      <c r="B373" s="56"/>
      <c r="C373" s="106"/>
      <c r="D373" s="106"/>
      <c r="E373" s="106"/>
      <c r="F373" s="106"/>
      <c r="G373" s="106"/>
      <c r="H373" s="106"/>
      <c r="I373" s="72"/>
      <c r="J373" s="72"/>
      <c r="K373" s="107"/>
      <c r="L373" s="107"/>
      <c r="M373" s="132"/>
      <c r="N373" s="132"/>
      <c r="O373" s="132"/>
      <c r="P373" s="132"/>
      <c r="Q373" s="107"/>
      <c r="R373" s="107"/>
      <c r="S373" s="56"/>
    </row>
    <row r="374" spans="1:19" x14ac:dyDescent="0.2">
      <c r="A374" s="56"/>
      <c r="B374" s="56"/>
      <c r="C374" s="106"/>
      <c r="D374" s="106"/>
      <c r="E374" s="106"/>
      <c r="F374" s="106"/>
      <c r="G374" s="106"/>
      <c r="H374" s="106"/>
      <c r="I374" s="72"/>
      <c r="J374" s="72"/>
      <c r="K374" s="107"/>
      <c r="L374" s="107"/>
      <c r="M374" s="132"/>
      <c r="N374" s="132"/>
      <c r="O374" s="132"/>
      <c r="P374" s="132"/>
      <c r="Q374" s="107"/>
      <c r="R374" s="107"/>
      <c r="S374" s="56"/>
    </row>
    <row r="375" spans="1:19" x14ac:dyDescent="0.2">
      <c r="A375" s="56"/>
      <c r="B375" s="56"/>
      <c r="C375" s="106"/>
      <c r="D375" s="106"/>
      <c r="E375" s="106"/>
      <c r="F375" s="106"/>
      <c r="G375" s="106"/>
      <c r="H375" s="106"/>
      <c r="I375" s="72"/>
      <c r="J375" s="72"/>
      <c r="K375" s="107"/>
      <c r="L375" s="107"/>
      <c r="M375" s="132"/>
      <c r="N375" s="132"/>
      <c r="O375" s="132"/>
      <c r="P375" s="132"/>
      <c r="Q375" s="107"/>
      <c r="R375" s="107"/>
      <c r="S375" s="56"/>
    </row>
    <row r="377" spans="1:19" x14ac:dyDescent="0.2">
      <c r="A377" s="56"/>
      <c r="B377" s="56"/>
      <c r="C377" s="106"/>
      <c r="D377" s="106"/>
      <c r="E377" s="106"/>
      <c r="F377" s="106"/>
      <c r="G377" s="106"/>
      <c r="H377" s="106"/>
      <c r="I377" s="72"/>
      <c r="J377" s="72"/>
      <c r="K377" s="107"/>
      <c r="L377" s="107"/>
      <c r="M377" s="132"/>
      <c r="N377" s="132"/>
      <c r="O377" s="132"/>
      <c r="P377" s="132"/>
      <c r="Q377" s="107"/>
      <c r="R377" s="107"/>
      <c r="S377" s="56"/>
    </row>
  </sheetData>
  <sortState xmlns:xlrd2="http://schemas.microsoft.com/office/spreadsheetml/2017/richdata2" ref="A10:S309">
    <sortCondition ref="O8:O309"/>
  </sortState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2" t="s">
        <v>89</v>
      </c>
      <c r="D1" s="15" t="s">
        <v>77</v>
      </c>
      <c r="E1" s="15" t="s">
        <v>90</v>
      </c>
      <c r="F1" s="113" t="s">
        <v>22</v>
      </c>
      <c r="G1" s="114" t="s">
        <v>6</v>
      </c>
      <c r="H1" s="115" t="s">
        <v>24</v>
      </c>
      <c r="I1" s="115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6" t="s">
        <v>91</v>
      </c>
      <c r="Q1" s="117" t="s">
        <v>51</v>
      </c>
    </row>
    <row r="2" spans="1:17" ht="18.75" thickBot="1" x14ac:dyDescent="0.35">
      <c r="A2" s="80"/>
      <c r="B2" s="80"/>
      <c r="C2" s="118"/>
      <c r="D2" s="119"/>
      <c r="E2" s="120" t="s">
        <v>92</v>
      </c>
      <c r="F2" s="113" t="s">
        <v>35</v>
      </c>
      <c r="G2" s="121" t="s">
        <v>33</v>
      </c>
      <c r="H2" s="122" t="s">
        <v>36</v>
      </c>
      <c r="I2" s="122" t="s">
        <v>37</v>
      </c>
      <c r="J2" s="105" t="s">
        <v>31</v>
      </c>
      <c r="K2" s="105" t="s">
        <v>37</v>
      </c>
      <c r="L2" s="81" t="s">
        <v>84</v>
      </c>
      <c r="M2" s="81" t="s">
        <v>85</v>
      </c>
      <c r="N2" s="105" t="s">
        <v>84</v>
      </c>
      <c r="O2" s="105" t="s">
        <v>37</v>
      </c>
      <c r="P2" s="123" t="s">
        <v>39</v>
      </c>
      <c r="Q2" s="123" t="s">
        <v>50</v>
      </c>
    </row>
    <row r="9" spans="1:17" x14ac:dyDescent="0.2">
      <c r="N9" s="124"/>
      <c r="O9" s="124"/>
    </row>
    <row r="13" spans="1:17" x14ac:dyDescent="0.2">
      <c r="N13" s="124"/>
      <c r="O13" s="124"/>
    </row>
    <row r="15" spans="1:17" x14ac:dyDescent="0.2">
      <c r="N15" s="124"/>
      <c r="O15" s="124"/>
    </row>
    <row r="17" spans="14:15" x14ac:dyDescent="0.2">
      <c r="N17" s="124"/>
      <c r="O17" s="124"/>
    </row>
    <row r="21" spans="14:15" x14ac:dyDescent="0.2">
      <c r="N21" s="124"/>
      <c r="O21" s="124"/>
    </row>
    <row r="25" spans="14:15" x14ac:dyDescent="0.2">
      <c r="N25" s="124"/>
      <c r="O25" s="124"/>
    </row>
    <row r="29" spans="14:15" x14ac:dyDescent="0.2">
      <c r="N29" s="124"/>
      <c r="O29" s="124"/>
    </row>
    <row r="33" spans="14:15" x14ac:dyDescent="0.2">
      <c r="N33" s="124"/>
      <c r="O33" s="124"/>
    </row>
    <row r="34" spans="14:15" x14ac:dyDescent="0.2">
      <c r="N34" s="124"/>
      <c r="O34" s="124"/>
    </row>
    <row r="37" spans="14:15" x14ac:dyDescent="0.2">
      <c r="N37" s="124"/>
      <c r="O37" s="124"/>
    </row>
    <row r="41" spans="14:15" x14ac:dyDescent="0.2">
      <c r="N41" s="124"/>
      <c r="O41" s="124"/>
    </row>
    <row r="45" spans="14:15" x14ac:dyDescent="0.2">
      <c r="N45" s="124"/>
      <c r="O45" s="124"/>
    </row>
    <row r="49" spans="14:15" x14ac:dyDescent="0.2">
      <c r="N49" s="124"/>
      <c r="O49" s="124"/>
    </row>
    <row r="53" spans="14:15" x14ac:dyDescent="0.2">
      <c r="N53" s="124"/>
      <c r="O53" s="124"/>
    </row>
    <row r="57" spans="14:15" x14ac:dyDescent="0.2">
      <c r="N57" s="124"/>
      <c r="O57" s="124"/>
    </row>
    <row r="59" spans="14:15" x14ac:dyDescent="0.2">
      <c r="N59" s="124"/>
      <c r="O59" s="124"/>
    </row>
    <row r="63" spans="14:15" x14ac:dyDescent="0.2">
      <c r="N63" s="124"/>
      <c r="O63" s="124"/>
    </row>
    <row r="65" spans="14:15" x14ac:dyDescent="0.2">
      <c r="N65" s="124"/>
      <c r="O65" s="124"/>
    </row>
    <row r="69" spans="14:15" x14ac:dyDescent="0.2">
      <c r="N69" s="124"/>
      <c r="O69" s="124"/>
    </row>
    <row r="73" spans="14:15" x14ac:dyDescent="0.2">
      <c r="N73" s="124"/>
      <c r="O73" s="124"/>
    </row>
    <row r="74" spans="14:15" x14ac:dyDescent="0.2">
      <c r="N74" s="124"/>
      <c r="O74" s="124"/>
    </row>
    <row r="78" spans="14:15" x14ac:dyDescent="0.2">
      <c r="N78" s="124"/>
      <c r="O78" s="124"/>
    </row>
    <row r="82" spans="14:15" x14ac:dyDescent="0.2">
      <c r="N82" s="124"/>
      <c r="O82" s="124"/>
    </row>
    <row r="86" spans="14:15" x14ac:dyDescent="0.2">
      <c r="N86" s="124"/>
      <c r="O86" s="124"/>
    </row>
    <row r="88" spans="14:15" x14ac:dyDescent="0.2">
      <c r="N88" s="124"/>
      <c r="O88" s="124"/>
    </row>
    <row r="92" spans="14:15" x14ac:dyDescent="0.2">
      <c r="N92" s="124"/>
      <c r="O92" s="124"/>
    </row>
    <row r="96" spans="14:15" x14ac:dyDescent="0.2">
      <c r="N96" s="124"/>
      <c r="O96" s="124"/>
    </row>
    <row r="100" spans="14:15" x14ac:dyDescent="0.2">
      <c r="N100" s="124"/>
      <c r="O100" s="124"/>
    </row>
    <row r="104" spans="14:15" x14ac:dyDescent="0.2">
      <c r="N104" s="124"/>
      <c r="O104" s="124"/>
    </row>
    <row r="108" spans="14:15" x14ac:dyDescent="0.2">
      <c r="N108" s="124"/>
      <c r="O108" s="124"/>
    </row>
    <row r="112" spans="14:15" x14ac:dyDescent="0.2">
      <c r="N112" s="124"/>
      <c r="O112" s="124"/>
    </row>
    <row r="116" spans="14:15" x14ac:dyDescent="0.2">
      <c r="N116" s="124"/>
      <c r="O116" s="124"/>
    </row>
    <row r="120" spans="14:15" x14ac:dyDescent="0.2">
      <c r="N120" s="124"/>
      <c r="O120" s="124"/>
    </row>
    <row r="122" spans="14:15" x14ac:dyDescent="0.2">
      <c r="N122" s="124"/>
      <c r="O122" s="124"/>
    </row>
    <row r="126" spans="14:15" x14ac:dyDescent="0.2">
      <c r="N126" s="124"/>
      <c r="O126" s="124"/>
    </row>
    <row r="130" spans="14:15" x14ac:dyDescent="0.2">
      <c r="N130" s="124"/>
      <c r="O130" s="124"/>
    </row>
    <row r="135" spans="14:15" x14ac:dyDescent="0.2">
      <c r="N135" s="124"/>
      <c r="O135" s="124"/>
    </row>
    <row r="137" spans="14:15" x14ac:dyDescent="0.2">
      <c r="N137" s="124"/>
      <c r="O137" s="124"/>
    </row>
    <row r="141" spans="14:15" x14ac:dyDescent="0.2">
      <c r="N141" s="124"/>
      <c r="O141" s="124"/>
    </row>
    <row r="145" spans="14:15" x14ac:dyDescent="0.2">
      <c r="N145" s="124"/>
      <c r="O145" s="124"/>
    </row>
    <row r="149" spans="14:15" x14ac:dyDescent="0.2">
      <c r="N149" s="124"/>
      <c r="O149" s="124"/>
    </row>
    <row r="154" spans="14:15" x14ac:dyDescent="0.2">
      <c r="N154" s="124"/>
      <c r="O154" s="124"/>
    </row>
    <row r="156" spans="14:15" x14ac:dyDescent="0.2">
      <c r="N156" s="124"/>
      <c r="O156" s="124"/>
    </row>
    <row r="160" spans="14:15" x14ac:dyDescent="0.2">
      <c r="N160" s="124"/>
      <c r="O160" s="124"/>
    </row>
    <row r="164" spans="14:15" x14ac:dyDescent="0.2">
      <c r="N164" s="124"/>
      <c r="O164" s="124"/>
    </row>
    <row r="168" spans="14:15" x14ac:dyDescent="0.2">
      <c r="N168" s="124"/>
      <c r="O168" s="124"/>
    </row>
    <row r="172" spans="14:15" x14ac:dyDescent="0.2">
      <c r="N172" s="124"/>
      <c r="O172" s="124"/>
    </row>
    <row r="176" spans="14:15" x14ac:dyDescent="0.2">
      <c r="N176" s="124"/>
      <c r="O176" s="124"/>
    </row>
    <row r="180" spans="14:15" x14ac:dyDescent="0.2">
      <c r="N180" s="124"/>
      <c r="O180" s="124"/>
    </row>
    <row r="184" spans="14:15" x14ac:dyDescent="0.2">
      <c r="N184" s="124"/>
      <c r="O184" s="124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Kontor</cp:lastModifiedBy>
  <cp:lastPrinted>2009-07-14T11:56:15Z</cp:lastPrinted>
  <dcterms:created xsi:type="dcterms:W3CDTF">2003-07-28T11:40:39Z</dcterms:created>
  <dcterms:modified xsi:type="dcterms:W3CDTF">2021-04-26T15:45:20Z</dcterms:modified>
</cp:coreProperties>
</file>