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7F2379A7-D078-CC40-86E3-9FEE72C87D12}" xr6:coauthVersionLast="46" xr6:coauthVersionMax="46" xr10:uidLastSave="{00000000-0000-0000-0000-000000000000}"/>
  <bookViews>
    <workbookView xWindow="1380" yWindow="2800" windowWidth="33260" windowHeight="19540" xr2:uid="{A01D2E8A-3A02-234A-9567-63BD2965B45A}"/>
  </bookViews>
  <sheets>
    <sheet name="YL09-example" sheetId="7" r:id="rId1"/>
    <sheet name="YL09-blan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7" l="1"/>
  <c r="K26" i="7" l="1"/>
  <c r="K27" i="7"/>
  <c r="K28" i="7"/>
  <c r="U28" i="8"/>
  <c r="F28" i="8" s="1"/>
  <c r="U27" i="8"/>
  <c r="F27" i="8" s="1"/>
  <c r="U26" i="8"/>
  <c r="F26" i="8" s="1"/>
  <c r="U25" i="8"/>
  <c r="F25" i="8" s="1"/>
  <c r="R18" i="8"/>
  <c r="R19" i="8" s="1"/>
  <c r="Q18" i="8"/>
  <c r="Q19" i="8" s="1"/>
  <c r="O18" i="8"/>
  <c r="N18" i="8"/>
  <c r="N19" i="8" s="1"/>
  <c r="L18" i="8"/>
  <c r="L19" i="8" s="1"/>
  <c r="K18" i="8"/>
  <c r="I18" i="8"/>
  <c r="H18" i="8"/>
  <c r="F18" i="8"/>
  <c r="F19" i="8" s="1"/>
  <c r="E18" i="8"/>
  <c r="E19" i="8" s="1"/>
  <c r="R17" i="8"/>
  <c r="Q17" i="8"/>
  <c r="Q20" i="8" s="1"/>
  <c r="T28" i="8" s="1"/>
  <c r="E28" i="8" s="1"/>
  <c r="O17" i="8"/>
  <c r="N17" i="8"/>
  <c r="N20" i="8" s="1"/>
  <c r="T27" i="8" s="1"/>
  <c r="E27" i="8" s="1"/>
  <c r="L17" i="8"/>
  <c r="K17" i="8"/>
  <c r="K20" i="8" s="1"/>
  <c r="T26" i="8" s="1"/>
  <c r="E26" i="8" s="1"/>
  <c r="I17" i="8"/>
  <c r="H17" i="8"/>
  <c r="H20" i="8" s="1"/>
  <c r="T25" i="8" s="1"/>
  <c r="E25" i="8" s="1"/>
  <c r="F17" i="8"/>
  <c r="E17" i="8"/>
  <c r="E20" i="8" s="1"/>
  <c r="H19" i="8" l="1"/>
  <c r="O19" i="8"/>
  <c r="I19" i="8"/>
  <c r="K19" i="8"/>
  <c r="H27" i="8"/>
  <c r="I27" i="8" s="1"/>
  <c r="H28" i="8"/>
  <c r="I28" i="8" s="1"/>
  <c r="H25" i="8"/>
  <c r="I25" i="8" s="1"/>
  <c r="H26" i="8"/>
  <c r="I26" i="8" s="1"/>
  <c r="F32" i="8"/>
  <c r="F34" i="8" s="1"/>
  <c r="B32" i="8" s="1"/>
  <c r="F31" i="8"/>
  <c r="B31" i="8" s="1"/>
  <c r="K26" i="8" l="1"/>
  <c r="K25" i="8"/>
  <c r="K27" i="8"/>
  <c r="K28" i="8"/>
  <c r="U28" i="7" l="1"/>
  <c r="F28" i="7"/>
  <c r="U27" i="7"/>
  <c r="F27" i="7"/>
  <c r="U26" i="7"/>
  <c r="F26" i="7" s="1"/>
  <c r="U25" i="7"/>
  <c r="F25" i="7" s="1"/>
  <c r="R18" i="7"/>
  <c r="Q18" i="7"/>
  <c r="Q19" i="7" s="1"/>
  <c r="O18" i="7"/>
  <c r="N18" i="7"/>
  <c r="L18" i="7"/>
  <c r="K18" i="7"/>
  <c r="I18" i="7"/>
  <c r="I19" i="7" s="1"/>
  <c r="H18" i="7"/>
  <c r="F18" i="7"/>
  <c r="E18" i="7"/>
  <c r="R17" i="7"/>
  <c r="Q17" i="7"/>
  <c r="Q20" i="7" s="1"/>
  <c r="T28" i="7" s="1"/>
  <c r="E28" i="7" s="1"/>
  <c r="O17" i="7"/>
  <c r="N17" i="7"/>
  <c r="L17" i="7"/>
  <c r="K17" i="7"/>
  <c r="K20" i="7" s="1"/>
  <c r="T26" i="7" s="1"/>
  <c r="E26" i="7" s="1"/>
  <c r="I17" i="7"/>
  <c r="H17" i="7"/>
  <c r="H20" i="7" s="1"/>
  <c r="T25" i="7" s="1"/>
  <c r="E25" i="7" s="1"/>
  <c r="F17" i="7"/>
  <c r="F19" i="7" s="1"/>
  <c r="E17" i="7"/>
  <c r="E20" i="7" s="1"/>
  <c r="E19" i="7" l="1"/>
  <c r="O19" i="7"/>
  <c r="L19" i="7"/>
  <c r="R19" i="7"/>
  <c r="H19" i="7"/>
  <c r="N19" i="7"/>
  <c r="K19" i="7"/>
  <c r="N20" i="7"/>
  <c r="T27" i="7" s="1"/>
  <c r="E27" i="7" s="1"/>
  <c r="H27" i="7" l="1"/>
  <c r="I27" i="7" s="1"/>
  <c r="H26" i="7"/>
  <c r="I26" i="7" s="1"/>
  <c r="H25" i="7"/>
  <c r="I25" i="7" s="1"/>
  <c r="H28" i="7"/>
  <c r="I28" i="7" s="1"/>
  <c r="F32" i="7"/>
  <c r="F31" i="7"/>
  <c r="B31" i="7" s="1"/>
  <c r="F34" i="7" l="1"/>
  <c r="B32" i="7" s="1"/>
</calcChain>
</file>

<file path=xl/sharedStrings.xml><?xml version="1.0" encoding="utf-8"?>
<sst xmlns="http://schemas.openxmlformats.org/spreadsheetml/2006/main" count="164" uniqueCount="56">
  <si>
    <t>mS/cm</t>
  </si>
  <si>
    <t>Average</t>
  </si>
  <si>
    <t>Std</t>
  </si>
  <si>
    <t>%CV</t>
  </si>
  <si>
    <t>µS/cm</t>
  </si>
  <si>
    <t>Reference</t>
  </si>
  <si>
    <t>SN:</t>
  </si>
  <si>
    <t>Version:</t>
  </si>
  <si>
    <t>K:</t>
  </si>
  <si>
    <t>B:</t>
  </si>
  <si>
    <t>Measured</t>
  </si>
  <si>
    <t>°C</t>
  </si>
  <si>
    <t>slope</t>
  </si>
  <si>
    <t>intercept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</si>
  <si>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</si>
  <si>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</si>
  <si>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</si>
  <si>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</si>
  <si>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</si>
  <si>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</si>
  <si>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Probe:</t>
  </si>
  <si>
    <t>User Coefficients (previous)</t>
  </si>
  <si>
    <t>Distilled water</t>
  </si>
  <si>
    <t>(slope)</t>
  </si>
  <si>
    <t>(intercept)</t>
  </si>
  <si>
    <t>Reference Standards</t>
  </si>
  <si>
    <t>Calibration Standards: Known Values</t>
  </si>
  <si>
    <t>Not used in calibration</t>
  </si>
  <si>
    <t>Paste into pale yellow cells.</t>
  </si>
  <si>
    <t>Measure 3-10 "Times" to get best values.</t>
  </si>
  <si>
    <t>Calibration Curve</t>
  </si>
  <si>
    <t xml:space="preserve">NOTE: </t>
  </si>
  <si>
    <t>Standard practice is for calibration curves to have the known reference values on the X-axis, because they are the "independent" variable.</t>
  </si>
  <si>
    <t>YosemiTech puts the measured values on the X-axis, despite it being the "independent variable". Many other well-known sensor companies also follow this practice, even though it does not technically follow statistical best practice.</t>
  </si>
  <si>
    <t>predicted Y</t>
  </si>
  <si>
    <t>residual Y</t>
  </si>
  <si>
    <t>7. Save this sheet for your records.</t>
  </si>
  <si>
    <t>2. Re-SET "User Coefficients" to defaults.</t>
  </si>
  <si>
    <t>3. Fill in reference standard known values.</t>
  </si>
  <si>
    <t>4."GET Cond" &amp; paste measured values for each standard.</t>
  </si>
  <si>
    <t>6. Re-SET "User Coefficients" to new calibration values.</t>
  </si>
  <si>
    <t>5. Delete calibration X:Y pairs that are not valid.</t>
  </si>
  <si>
    <t xml:space="preserve"> Delete green values in pale yellow cells D25:E28</t>
  </si>
  <si>
    <t>intercept in mS/cm</t>
  </si>
  <si>
    <t>Paste these blue values into Modbus Runner and hit "SET".</t>
  </si>
  <si>
    <t>Rename tab with serial number and date, or keep a workbook for each serial number.</t>
  </si>
  <si>
    <t>Type into pale yellow cells G3, J3, M3, P3</t>
  </si>
  <si>
    <t>YL0918031414</t>
  </si>
  <si>
    <t>hw 1.2,sw 1.8</t>
  </si>
  <si>
    <t>v0.2.1: 2020-09-10</t>
  </si>
  <si>
    <t>Calibration Standards: Measured Values (with default K=1 &amp; B=0)</t>
  </si>
  <si>
    <t>Converted units:</t>
  </si>
  <si>
    <t>calibrated X</t>
  </si>
  <si>
    <t>Y520 Conductivity Calibrator</t>
  </si>
  <si>
    <t xml:space="preserve">YosemiTech puts the measured values on the X-axis, despite it being the "independent variable". </t>
  </si>
  <si>
    <t>Many other well-known sensor companies also follow this practice, even though it does not technically follow statistical best practice.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</si>
</sst>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yyyy\-mm\-dd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6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2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136.650125</c:v>
                </c:pt>
                <c:pt idx="1">
                  <c:v>257.74474999999995</c:v>
                </c:pt>
                <c:pt idx="2">
                  <c:v>498.87049999999999</c:v>
                </c:pt>
                <c:pt idx="3">
                  <c:v>986.49012500000003</c:v>
                </c:pt>
              </c:numCache>
            </c:numRef>
          </c:xVal>
          <c:yVal>
            <c:numRef>
              <c:f>'YL09-example'!$F$25:$F$29</c:f>
              <c:numCache>
                <c:formatCode>0.00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'YL09-example'!$E$25:$E$29</c:f>
              <c:numCache>
                <c:formatCode>0.00</c:formatCode>
                <c:ptCount val="5"/>
                <c:pt idx="0">
                  <c:v>136.650125</c:v>
                </c:pt>
                <c:pt idx="1">
                  <c:v>257.74474999999995</c:v>
                </c:pt>
                <c:pt idx="2">
                  <c:v>498.87049999999999</c:v>
                </c:pt>
                <c:pt idx="3">
                  <c:v>986.49012500000003</c:v>
                </c:pt>
              </c:numCache>
            </c:numRef>
          </c:xVal>
          <c:yVal>
            <c:numRef>
              <c:f>'YL09-example'!$I$25:$I$31</c:f>
              <c:numCache>
                <c:formatCode>0.00</c:formatCode>
                <c:ptCount val="7"/>
                <c:pt idx="0">
                  <c:v>-0.60071942311057569</c:v>
                </c:pt>
                <c:pt idx="1">
                  <c:v>-0.27799536020171445</c:v>
                </c:pt>
                <c:pt idx="2">
                  <c:v>1.4624169967622151</c:v>
                </c:pt>
                <c:pt idx="3">
                  <c:v>-0.58370221344989659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287177185753335"/>
                  <c:y val="6.4440874262914449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'YL09-blank'!$F$25:$F$29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3C48-9173-A32C63C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</c:valAx>
      <c:valAx>
        <c:axId val="-21335665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'YL09-blank'!$E$25:$E$29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'YL09-blank'!$I$25:$I$31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F-2F42-9791-61536E4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21</xdr:row>
      <xdr:rowOff>0</xdr:rowOff>
    </xdr:from>
    <xdr:to>
      <xdr:col>18</xdr:col>
      <xdr:colOff>330200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BDB3E-4288-AE44-8FC5-794901C9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63501</xdr:colOff>
      <xdr:row>35</xdr:row>
      <xdr:rowOff>63500</xdr:rowOff>
    </xdr:from>
    <xdr:to>
      <xdr:col>18</xdr:col>
      <xdr:colOff>332317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31521-FBAA-7A47-86C5-D35E1DC6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U38"/>
  <sheetViews>
    <sheetView tabSelected="1" zoomScale="120" zoomScaleNormal="120" workbookViewId="0">
      <selection activeCell="K30" sqref="K30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53</v>
      </c>
    </row>
    <row r="2" spans="1:18" x14ac:dyDescent="0.15">
      <c r="A2" s="5" t="s">
        <v>49</v>
      </c>
      <c r="H2" s="22" t="s">
        <v>26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16</v>
      </c>
      <c r="C3" s="20"/>
      <c r="D3" s="20" t="s">
        <v>25</v>
      </c>
      <c r="E3" s="19" t="s">
        <v>22</v>
      </c>
      <c r="F3" s="3" t="s">
        <v>4</v>
      </c>
      <c r="G3" s="3"/>
      <c r="H3" s="7">
        <v>125</v>
      </c>
      <c r="I3" s="3" t="s">
        <v>4</v>
      </c>
      <c r="J3" s="3"/>
      <c r="K3" s="7">
        <v>250</v>
      </c>
      <c r="L3" s="3" t="s">
        <v>4</v>
      </c>
      <c r="M3" s="3"/>
      <c r="N3" s="7">
        <v>500</v>
      </c>
      <c r="O3" s="3" t="s">
        <v>4</v>
      </c>
      <c r="P3" s="3"/>
      <c r="Q3" s="7">
        <v>1000</v>
      </c>
      <c r="R3" s="3" t="s">
        <v>4</v>
      </c>
    </row>
    <row r="4" spans="1:18" x14ac:dyDescent="0.15">
      <c r="E4" s="3" t="s">
        <v>27</v>
      </c>
      <c r="H4" s="22" t="s">
        <v>50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17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18</v>
      </c>
      <c r="B6" s="13">
        <v>44084</v>
      </c>
      <c r="E6" s="7"/>
      <c r="F6" s="7"/>
      <c r="H6" s="7">
        <v>0.13739699999999999</v>
      </c>
      <c r="I6" s="7">
        <v>23.147490000000001</v>
      </c>
      <c r="K6" s="7">
        <v>0.25834499999999999</v>
      </c>
      <c r="L6" s="7">
        <v>23.321750000000002</v>
      </c>
      <c r="N6" s="7">
        <v>0.498859</v>
      </c>
      <c r="O6" s="7">
        <v>22.73395</v>
      </c>
      <c r="Q6" s="7">
        <v>0.98693699999999995</v>
      </c>
      <c r="R6" s="7">
        <v>22.751860000000001</v>
      </c>
    </row>
    <row r="7" spans="1:18" x14ac:dyDescent="0.15">
      <c r="E7" s="7"/>
      <c r="F7" s="7"/>
      <c r="H7" s="7">
        <v>0.136182</v>
      </c>
      <c r="I7" s="7">
        <v>23.161799999999999</v>
      </c>
      <c r="K7" s="7">
        <v>0.25811400000000001</v>
      </c>
      <c r="L7" s="7">
        <v>23.328309999999998</v>
      </c>
      <c r="N7" s="7">
        <v>0.499751</v>
      </c>
      <c r="O7" s="7">
        <v>22.736509999999999</v>
      </c>
      <c r="Q7" s="7">
        <v>0.98677499999999996</v>
      </c>
      <c r="R7" s="7">
        <v>22.754390000000001</v>
      </c>
    </row>
    <row r="8" spans="1:18" ht="16" x14ac:dyDescent="0.2">
      <c r="A8" s="1" t="s">
        <v>19</v>
      </c>
      <c r="E8" s="7"/>
      <c r="F8" s="7"/>
      <c r="H8" s="7">
        <v>0.136934</v>
      </c>
      <c r="I8" s="7">
        <v>23.17474</v>
      </c>
      <c r="K8" s="7">
        <v>0.25824399999999997</v>
      </c>
      <c r="L8" s="7">
        <v>23.332180000000001</v>
      </c>
      <c r="N8" s="7">
        <v>0.499751</v>
      </c>
      <c r="O8" s="7">
        <v>22.737729999999999</v>
      </c>
      <c r="Q8" s="7">
        <v>0.98677499999999996</v>
      </c>
      <c r="R8" s="7">
        <v>22.756959999999999</v>
      </c>
    </row>
    <row r="9" spans="1:18" x14ac:dyDescent="0.15">
      <c r="A9" s="12" t="s">
        <v>6</v>
      </c>
      <c r="B9" s="7" t="s">
        <v>47</v>
      </c>
      <c r="E9" s="7"/>
      <c r="F9" s="7"/>
      <c r="H9" s="7">
        <v>0.136934</v>
      </c>
      <c r="I9" s="7">
        <v>23.185120000000001</v>
      </c>
      <c r="K9" s="7">
        <v>0.25824399999999997</v>
      </c>
      <c r="L9" s="7">
        <v>23.337399999999999</v>
      </c>
      <c r="N9" s="7">
        <v>0.49938900000000003</v>
      </c>
      <c r="O9" s="7">
        <v>22.74033</v>
      </c>
      <c r="Q9" s="7">
        <v>0.98643499999999995</v>
      </c>
      <c r="R9" s="7">
        <v>22.756959999999999</v>
      </c>
    </row>
    <row r="10" spans="1:18" x14ac:dyDescent="0.15">
      <c r="A10" s="12" t="s">
        <v>7</v>
      </c>
      <c r="B10" s="7" t="s">
        <v>48</v>
      </c>
      <c r="E10" s="7"/>
      <c r="F10" s="7"/>
      <c r="H10" s="7">
        <v>0.136214</v>
      </c>
      <c r="I10" s="7">
        <v>23.194210000000002</v>
      </c>
      <c r="K10" s="7">
        <v>0.25700899999999999</v>
      </c>
      <c r="L10" s="7">
        <v>23.341339999999999</v>
      </c>
      <c r="N10" s="7">
        <v>0.496529</v>
      </c>
      <c r="O10" s="7">
        <v>22.745450000000002</v>
      </c>
      <c r="Q10" s="7">
        <v>0.98643499999999995</v>
      </c>
      <c r="R10" s="7">
        <v>22.758240000000001</v>
      </c>
    </row>
    <row r="11" spans="1:18" x14ac:dyDescent="0.15">
      <c r="A11" s="12" t="s">
        <v>20</v>
      </c>
      <c r="B11" s="3" t="s">
        <v>21</v>
      </c>
      <c r="E11" s="7"/>
      <c r="F11" s="7"/>
      <c r="H11" s="7">
        <v>0.136214</v>
      </c>
      <c r="I11" s="7">
        <v>23.204619999999998</v>
      </c>
      <c r="K11" s="7">
        <v>0.25743100000000002</v>
      </c>
      <c r="L11" s="7">
        <v>23.34393</v>
      </c>
      <c r="N11" s="7">
        <v>0.49766899999999997</v>
      </c>
      <c r="O11" s="7">
        <v>22.746729999999999</v>
      </c>
      <c r="Q11" s="7">
        <v>0.98612299999999997</v>
      </c>
      <c r="R11" s="7">
        <v>22.762119999999999</v>
      </c>
    </row>
    <row r="12" spans="1:18" x14ac:dyDescent="0.15">
      <c r="A12" s="12" t="s">
        <v>8</v>
      </c>
      <c r="B12" s="14">
        <v>1</v>
      </c>
      <c r="C12" s="3" t="s">
        <v>23</v>
      </c>
      <c r="E12" s="7"/>
      <c r="F12" s="7"/>
      <c r="H12" s="7">
        <v>0.13667199999999999</v>
      </c>
      <c r="I12" s="7">
        <v>23.213709999999999</v>
      </c>
      <c r="K12" s="7">
        <v>0.25743100000000002</v>
      </c>
      <c r="L12" s="7">
        <v>23.346530000000001</v>
      </c>
      <c r="N12" s="7">
        <v>0.49971599999999999</v>
      </c>
      <c r="O12" s="7">
        <v>22.74802</v>
      </c>
      <c r="Q12" s="7">
        <v>0.98612299999999997</v>
      </c>
      <c r="R12" s="7">
        <v>22.763400000000001</v>
      </c>
    </row>
    <row r="13" spans="1:18" x14ac:dyDescent="0.15">
      <c r="A13" s="12" t="s">
        <v>9</v>
      </c>
      <c r="B13" s="14">
        <v>-2.0999999999999999E-3</v>
      </c>
      <c r="C13" s="3" t="s">
        <v>24</v>
      </c>
      <c r="E13" s="7"/>
      <c r="F13" s="7"/>
      <c r="H13" s="7">
        <v>0.136654</v>
      </c>
      <c r="I13" s="7">
        <v>23.221499999999999</v>
      </c>
      <c r="K13" s="7">
        <v>0.25713999999999998</v>
      </c>
      <c r="L13" s="7">
        <v>23.34787</v>
      </c>
      <c r="N13" s="7">
        <v>0.49930000000000002</v>
      </c>
      <c r="O13" s="7">
        <v>22.750579999999999</v>
      </c>
      <c r="Q13" s="7">
        <v>0.98631800000000003</v>
      </c>
      <c r="R13" s="7">
        <v>22.76465</v>
      </c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37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>
        <f>AVERAGE(H6:H15)</f>
        <v>0.13665012500000001</v>
      </c>
      <c r="I17" s="10">
        <f>AVERAGE(I6:I15)</f>
        <v>23.187898749999999</v>
      </c>
      <c r="K17" s="9">
        <f>AVERAGE(K6:K15)</f>
        <v>0.25774474999999997</v>
      </c>
      <c r="L17" s="10">
        <f>AVERAGE(L6:L15)</f>
        <v>23.33741375</v>
      </c>
      <c r="N17" s="9">
        <f>AVERAGE(N6:N15)</f>
        <v>0.49887049999999999</v>
      </c>
      <c r="O17" s="10">
        <f>AVERAGE(O6:O15)</f>
        <v>22.7424125</v>
      </c>
      <c r="Q17" s="9">
        <f>AVERAGE(Q6:Q15)</f>
        <v>0.986490125</v>
      </c>
      <c r="R17" s="10">
        <f>AVERAGE(R6:R15)</f>
        <v>22.7585725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>
        <f>STDEV(H6:H15)</f>
        <v>4.3408966733350413E-4</v>
      </c>
      <c r="I18" s="10">
        <f>STDEV(I6:I15)</f>
        <v>2.5661485001845986E-2</v>
      </c>
      <c r="K18" s="9">
        <f>STDEV(K6:K15)</f>
        <v>5.4760198006528705E-4</v>
      </c>
      <c r="L18" s="10">
        <f>STDEV(L6:L15)</f>
        <v>9.3039145947130236E-3</v>
      </c>
      <c r="N18" s="9">
        <f>STDEV(N6:N15)</f>
        <v>1.1738276826568049E-3</v>
      </c>
      <c r="O18" s="10">
        <f>STDEV(O6:O15)</f>
        <v>6.0796540080127167E-3</v>
      </c>
      <c r="Q18" s="9">
        <f>STDEV(Q6:Q15)</f>
        <v>3.0874651530710264E-4</v>
      </c>
      <c r="R18" s="10">
        <f>STDEV(R6:R15)</f>
        <v>4.4831008082733288E-3</v>
      </c>
    </row>
    <row r="19" spans="1:21" ht="16" x14ac:dyDescent="0.2">
      <c r="A19" s="1" t="s">
        <v>38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>
        <f>H18/H17</f>
        <v>3.1766503494490336E-3</v>
      </c>
      <c r="I19" s="11">
        <f>I18/I17</f>
        <v>1.1066757397259202E-3</v>
      </c>
      <c r="K19" s="11">
        <f>K18/K17</f>
        <v>2.1245902392397404E-3</v>
      </c>
      <c r="L19" s="11">
        <f>L18/L17</f>
        <v>3.9866947959102899E-4</v>
      </c>
      <c r="N19" s="11">
        <f>N18/N17</f>
        <v>2.3529707261840597E-3</v>
      </c>
      <c r="O19" s="11">
        <f>O18/O17</f>
        <v>2.6732669667357042E-4</v>
      </c>
      <c r="Q19" s="11">
        <f>Q18/Q17</f>
        <v>3.1297476526397327E-4</v>
      </c>
      <c r="R19" s="11">
        <f>R18/R17</f>
        <v>1.9698514958586829E-4</v>
      </c>
    </row>
    <row r="20" spans="1:21" x14ac:dyDescent="0.15">
      <c r="A20" s="5" t="s">
        <v>46</v>
      </c>
      <c r="C20" s="12"/>
      <c r="D20" s="12" t="s">
        <v>51</v>
      </c>
      <c r="E20" s="8" t="e">
        <f>E17*1000</f>
        <v>#DIV/0!</v>
      </c>
      <c r="F20" s="3" t="s">
        <v>4</v>
      </c>
      <c r="H20" s="8">
        <f>H17*1000</f>
        <v>136.650125</v>
      </c>
      <c r="I20" s="3" t="s">
        <v>4</v>
      </c>
      <c r="K20" s="8">
        <f>K17*1000</f>
        <v>257.74474999999995</v>
      </c>
      <c r="L20" s="3" t="s">
        <v>4</v>
      </c>
      <c r="N20" s="8">
        <f>N17*1000</f>
        <v>498.87049999999999</v>
      </c>
      <c r="O20" s="3" t="s">
        <v>4</v>
      </c>
      <c r="Q20" s="8">
        <f>Q17*1000</f>
        <v>986.49012500000003</v>
      </c>
      <c r="R20" s="3" t="s">
        <v>4</v>
      </c>
    </row>
    <row r="22" spans="1:21" ht="16" x14ac:dyDescent="0.2">
      <c r="A22" s="1" t="s">
        <v>39</v>
      </c>
      <c r="E22" s="22" t="s">
        <v>30</v>
      </c>
      <c r="F22" s="21"/>
      <c r="G22" s="21"/>
      <c r="H22" s="21"/>
      <c r="I22" s="21"/>
    </row>
    <row r="23" spans="1:21" x14ac:dyDescent="0.15">
      <c r="A23" s="5" t="s">
        <v>29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28</v>
      </c>
      <c r="E24" s="23" t="s">
        <v>10</v>
      </c>
      <c r="F24" s="23" t="s">
        <v>5</v>
      </c>
      <c r="H24" s="3" t="s">
        <v>34</v>
      </c>
      <c r="I24" s="3" t="s">
        <v>35</v>
      </c>
      <c r="K24" s="3" t="s">
        <v>52</v>
      </c>
      <c r="T24" s="23" t="s">
        <v>10</v>
      </c>
      <c r="U24" s="23" t="s">
        <v>5</v>
      </c>
    </row>
    <row r="25" spans="1:21" x14ac:dyDescent="0.15">
      <c r="E25" s="24">
        <f t="shared" ref="E25:F28" si="0">T25</f>
        <v>136.650125</v>
      </c>
      <c r="F25" s="24">
        <f t="shared" si="0"/>
        <v>125</v>
      </c>
      <c r="H25" s="8">
        <f t="shared" ref="H25" si="1">IF(ISNUMBER(E25), FORECAST(E25,$F$25:$F$28,$E$25:$E$28), "")</f>
        <v>125.60071942311058</v>
      </c>
      <c r="I25" s="8">
        <f>IF(ISNUMBER(F25), F25-H25, "")</f>
        <v>-0.60071942311057569</v>
      </c>
      <c r="K25" s="8">
        <f>$F$31 * E25 + $F$32</f>
        <v>125.60071942311058</v>
      </c>
      <c r="T25" s="8">
        <f>H20</f>
        <v>136.650125</v>
      </c>
      <c r="U25" s="8">
        <f>H3</f>
        <v>125</v>
      </c>
    </row>
    <row r="26" spans="1:21" ht="16" x14ac:dyDescent="0.2">
      <c r="A26" s="1" t="s">
        <v>41</v>
      </c>
      <c r="E26" s="24">
        <f t="shared" si="0"/>
        <v>257.74474999999995</v>
      </c>
      <c r="F26" s="24">
        <f t="shared" si="0"/>
        <v>250</v>
      </c>
      <c r="H26" s="8">
        <f t="shared" ref="H26:H28" si="2">IF(ISNUMBER(E26), FORECAST(E26,$F$25:$F$28,$E$25:$E$28), "")</f>
        <v>250.27799536020171</v>
      </c>
      <c r="I26" s="8">
        <f>IF(ISNUMBER(F26), F26-H26, "")</f>
        <v>-0.27799536020171445</v>
      </c>
      <c r="K26" s="8">
        <f t="shared" ref="K26:K28" si="3">$F$31 * E26 + $F$32</f>
        <v>250.27799536020171</v>
      </c>
      <c r="T26" s="8">
        <f>K20</f>
        <v>257.74474999999995</v>
      </c>
      <c r="U26" s="8">
        <f>K3</f>
        <v>250</v>
      </c>
    </row>
    <row r="27" spans="1:21" x14ac:dyDescent="0.15">
      <c r="A27" s="5" t="s">
        <v>42</v>
      </c>
      <c r="E27" s="24">
        <f t="shared" si="0"/>
        <v>498.87049999999999</v>
      </c>
      <c r="F27" s="24">
        <f t="shared" si="0"/>
        <v>500</v>
      </c>
      <c r="H27" s="8">
        <f t="shared" si="2"/>
        <v>498.53758300323778</v>
      </c>
      <c r="I27" s="8">
        <f t="shared" ref="I27:I28" si="4">IF(ISNUMBER(F27), F27-H27, "")</f>
        <v>1.4624169967622151</v>
      </c>
      <c r="K27" s="8">
        <f t="shared" si="3"/>
        <v>498.53758300323778</v>
      </c>
      <c r="T27" s="8">
        <f>N20</f>
        <v>498.87049999999999</v>
      </c>
      <c r="U27" s="8">
        <f>N3</f>
        <v>500</v>
      </c>
    </row>
    <row r="28" spans="1:21" x14ac:dyDescent="0.15">
      <c r="E28" s="24">
        <f t="shared" si="0"/>
        <v>986.49012500000003</v>
      </c>
      <c r="F28" s="24">
        <f t="shared" si="0"/>
        <v>1000</v>
      </c>
      <c r="H28" s="8">
        <f t="shared" si="2"/>
        <v>1000.5837022134499</v>
      </c>
      <c r="I28" s="8">
        <f t="shared" si="4"/>
        <v>-0.58370221344989659</v>
      </c>
      <c r="K28" s="8">
        <f t="shared" si="3"/>
        <v>1000.5837022134499</v>
      </c>
      <c r="T28" s="8">
        <f>Q20</f>
        <v>986.49012500000003</v>
      </c>
      <c r="U28" s="8">
        <f>Q3</f>
        <v>1000</v>
      </c>
    </row>
    <row r="29" spans="1:21" ht="16" x14ac:dyDescent="0.2">
      <c r="A29" s="1" t="s">
        <v>40</v>
      </c>
      <c r="E29" s="17"/>
      <c r="F29" s="17"/>
    </row>
    <row r="30" spans="1:21" x14ac:dyDescent="0.15">
      <c r="A30" s="5" t="s">
        <v>44</v>
      </c>
      <c r="T30" s="3" t="s">
        <v>31</v>
      </c>
    </row>
    <row r="31" spans="1:21" x14ac:dyDescent="0.15">
      <c r="A31" s="12" t="s">
        <v>8</v>
      </c>
      <c r="B31" s="26">
        <f>F31</f>
        <v>1.02958554879782</v>
      </c>
      <c r="C31" s="3" t="s">
        <v>12</v>
      </c>
      <c r="E31" s="12" t="s">
        <v>12</v>
      </c>
      <c r="F31" s="9">
        <f>SLOPE($F$25:$F$28,$E$25:$E$28)</f>
        <v>1.02958554879782</v>
      </c>
      <c r="T31" s="3" t="s">
        <v>32</v>
      </c>
    </row>
    <row r="32" spans="1:21" x14ac:dyDescent="0.15">
      <c r="A32" s="12" t="s">
        <v>9</v>
      </c>
      <c r="B32" s="26">
        <f>F34</f>
        <v>-1.5092274518305146E-2</v>
      </c>
      <c r="C32" s="3" t="s">
        <v>43</v>
      </c>
      <c r="E32" s="12" t="s">
        <v>13</v>
      </c>
      <c r="F32" s="9">
        <f>INTERCEPT($F$25:$F$28,$E$25:$E$28)</f>
        <v>-15.092274518305146</v>
      </c>
      <c r="G32" s="3" t="s">
        <v>4</v>
      </c>
      <c r="T32" s="3" t="s">
        <v>54</v>
      </c>
    </row>
    <row r="33" spans="1:20" x14ac:dyDescent="0.15">
      <c r="F33" s="25"/>
      <c r="T33" s="3" t="s">
        <v>55</v>
      </c>
    </row>
    <row r="34" spans="1:20" x14ac:dyDescent="0.15">
      <c r="A34" s="18"/>
      <c r="E34" s="12" t="s">
        <v>13</v>
      </c>
      <c r="F34" s="9">
        <f>F32/1000</f>
        <v>-1.5092274518305146E-2</v>
      </c>
      <c r="G34" s="3" t="s">
        <v>0</v>
      </c>
    </row>
    <row r="35" spans="1:20" ht="16" x14ac:dyDescent="0.2">
      <c r="A35" s="1" t="s">
        <v>36</v>
      </c>
    </row>
    <row r="36" spans="1:20" x14ac:dyDescent="0.15">
      <c r="A36" s="5" t="s">
        <v>45</v>
      </c>
    </row>
    <row r="37" spans="1:20" x14ac:dyDescent="0.15">
      <c r="E37" s="12"/>
    </row>
    <row r="38" spans="1:20" x14ac:dyDescent="0.15">
      <c r="E3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D04-9A93-294E-A9C1-B00706AE1E91}">
  <dimension ref="A1:U38"/>
  <sheetViews>
    <sheetView zoomScale="120" zoomScaleNormal="120" workbookViewId="0">
      <selection activeCell="A2" sqref="A2"/>
    </sheetView>
  </sheetViews>
  <sheetFormatPr baseColWidth="10" defaultRowHeight="14" x14ac:dyDescent="0.15"/>
  <cols>
    <col min="1" max="1" width="30.83203125" style="3" customWidth="1"/>
    <col min="2" max="2" width="11.83203125" style="3" customWidth="1"/>
    <col min="3" max="4" width="10.83203125" style="3" customWidth="1"/>
    <col min="5" max="6" width="10.83203125" style="3"/>
    <col min="7" max="7" width="3.33203125" style="3" customWidth="1"/>
    <col min="8" max="9" width="10.83203125" style="3"/>
    <col min="10" max="10" width="3.33203125" style="3" customWidth="1"/>
    <col min="11" max="12" width="10.83203125" style="3"/>
    <col min="13" max="13" width="3.33203125" style="3" customWidth="1"/>
    <col min="14" max="15" width="10.83203125" style="3"/>
    <col min="16" max="16" width="3.33203125" style="3" customWidth="1"/>
    <col min="17" max="16384" width="10.83203125" style="3"/>
  </cols>
  <sheetData>
    <row r="1" spans="1:18" ht="18" x14ac:dyDescent="0.2">
      <c r="A1" s="2" t="s">
        <v>53</v>
      </c>
    </row>
    <row r="2" spans="1:18" x14ac:dyDescent="0.15">
      <c r="A2" s="5" t="s">
        <v>49</v>
      </c>
      <c r="H2" s="22" t="s">
        <v>26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s="4" customFormat="1" ht="30" x14ac:dyDescent="0.15">
      <c r="A3" s="6" t="s">
        <v>16</v>
      </c>
      <c r="C3" s="20"/>
      <c r="D3" s="20" t="s">
        <v>25</v>
      </c>
      <c r="E3" s="19"/>
      <c r="F3" s="3" t="s">
        <v>4</v>
      </c>
      <c r="G3" s="3"/>
      <c r="H3" s="7"/>
      <c r="I3" s="3" t="s">
        <v>4</v>
      </c>
      <c r="J3" s="3"/>
      <c r="K3" s="7"/>
      <c r="L3" s="3" t="s">
        <v>4</v>
      </c>
      <c r="M3" s="3"/>
      <c r="N3" s="7"/>
      <c r="O3" s="3" t="s">
        <v>4</v>
      </c>
      <c r="P3" s="3"/>
      <c r="Q3" s="7"/>
      <c r="R3" s="3" t="s">
        <v>4</v>
      </c>
    </row>
    <row r="4" spans="1:18" x14ac:dyDescent="0.15">
      <c r="E4" s="3" t="s">
        <v>27</v>
      </c>
      <c r="H4" s="22" t="s">
        <v>50</v>
      </c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8" x14ac:dyDescent="0.2">
      <c r="A5" s="27" t="s">
        <v>17</v>
      </c>
      <c r="B5" s="21"/>
      <c r="C5" s="21"/>
      <c r="E5" s="3" t="s">
        <v>0</v>
      </c>
      <c r="F5" s="3" t="s">
        <v>11</v>
      </c>
      <c r="H5" s="23" t="s">
        <v>0</v>
      </c>
      <c r="I5" s="23" t="s">
        <v>11</v>
      </c>
      <c r="J5" s="23"/>
      <c r="K5" s="23" t="s">
        <v>0</v>
      </c>
      <c r="L5" s="23" t="s">
        <v>11</v>
      </c>
      <c r="M5" s="23"/>
      <c r="N5" s="23" t="s">
        <v>0</v>
      </c>
      <c r="O5" s="23" t="s">
        <v>11</v>
      </c>
      <c r="P5" s="23"/>
      <c r="Q5" s="23" t="s">
        <v>0</v>
      </c>
      <c r="R5" s="23" t="s">
        <v>11</v>
      </c>
    </row>
    <row r="6" spans="1:18" x14ac:dyDescent="0.15">
      <c r="A6" s="12" t="s">
        <v>18</v>
      </c>
      <c r="B6" s="13"/>
      <c r="E6" s="7"/>
      <c r="F6" s="7"/>
      <c r="H6" s="7"/>
      <c r="I6" s="7"/>
      <c r="K6" s="7"/>
      <c r="L6" s="7"/>
      <c r="N6" s="7"/>
      <c r="O6" s="7"/>
      <c r="Q6" s="7"/>
      <c r="R6" s="7"/>
    </row>
    <row r="7" spans="1:18" x14ac:dyDescent="0.15">
      <c r="E7" s="7"/>
      <c r="F7" s="7"/>
      <c r="H7" s="7"/>
      <c r="I7" s="7"/>
      <c r="K7" s="7"/>
      <c r="L7" s="7"/>
      <c r="N7" s="7"/>
      <c r="O7" s="7"/>
      <c r="Q7" s="7"/>
      <c r="R7" s="7"/>
    </row>
    <row r="8" spans="1:18" ht="16" x14ac:dyDescent="0.2">
      <c r="A8" s="1" t="s">
        <v>19</v>
      </c>
      <c r="E8" s="7"/>
      <c r="F8" s="7"/>
      <c r="H8" s="7"/>
      <c r="I8" s="7"/>
      <c r="K8" s="7"/>
      <c r="L8" s="7"/>
      <c r="N8" s="7"/>
      <c r="O8" s="7"/>
      <c r="Q8" s="7"/>
      <c r="R8" s="7"/>
    </row>
    <row r="9" spans="1:18" x14ac:dyDescent="0.15">
      <c r="A9" s="12" t="s">
        <v>6</v>
      </c>
      <c r="B9" s="7"/>
      <c r="E9" s="7"/>
      <c r="F9" s="7"/>
      <c r="H9" s="7"/>
      <c r="I9" s="7"/>
      <c r="K9" s="7"/>
      <c r="L9" s="7"/>
      <c r="N9" s="7"/>
      <c r="O9" s="7"/>
      <c r="Q9" s="7"/>
      <c r="R9" s="7"/>
    </row>
    <row r="10" spans="1:18" x14ac:dyDescent="0.15">
      <c r="A10" s="12" t="s">
        <v>7</v>
      </c>
      <c r="B10" s="7"/>
      <c r="E10" s="7"/>
      <c r="F10" s="7"/>
      <c r="H10" s="7"/>
      <c r="I10" s="7"/>
      <c r="K10" s="7"/>
      <c r="L10" s="7"/>
      <c r="N10" s="7"/>
      <c r="O10" s="7"/>
      <c r="Q10" s="7"/>
      <c r="R10" s="7"/>
    </row>
    <row r="11" spans="1:18" x14ac:dyDescent="0.15">
      <c r="A11" s="12" t="s">
        <v>20</v>
      </c>
      <c r="B11" s="3" t="s">
        <v>21</v>
      </c>
      <c r="E11" s="7"/>
      <c r="F11" s="7"/>
      <c r="H11" s="7"/>
      <c r="I11" s="7"/>
      <c r="K11" s="7"/>
      <c r="L11" s="7"/>
      <c r="N11" s="7"/>
      <c r="O11" s="7"/>
      <c r="Q11" s="7"/>
      <c r="R11" s="7"/>
    </row>
    <row r="12" spans="1:18" x14ac:dyDescent="0.15">
      <c r="A12" s="12" t="s">
        <v>8</v>
      </c>
      <c r="B12" s="14"/>
      <c r="C12" s="3" t="s">
        <v>23</v>
      </c>
      <c r="E12" s="7"/>
      <c r="F12" s="7"/>
      <c r="H12" s="7"/>
      <c r="I12" s="7"/>
      <c r="K12" s="7"/>
      <c r="L12" s="7"/>
      <c r="N12" s="7"/>
      <c r="O12" s="7"/>
      <c r="Q12" s="7"/>
      <c r="R12" s="7"/>
    </row>
    <row r="13" spans="1:18" x14ac:dyDescent="0.15">
      <c r="A13" s="12" t="s">
        <v>9</v>
      </c>
      <c r="B13" s="14"/>
      <c r="C13" s="3" t="s">
        <v>24</v>
      </c>
      <c r="E13" s="7"/>
      <c r="F13" s="7"/>
      <c r="H13" s="7"/>
      <c r="I13" s="7"/>
      <c r="K13" s="7"/>
      <c r="L13" s="7"/>
      <c r="N13" s="7"/>
      <c r="O13" s="7"/>
      <c r="Q13" s="7"/>
      <c r="R13" s="7"/>
    </row>
    <row r="14" spans="1:18" x14ac:dyDescent="0.15">
      <c r="E14" s="7"/>
      <c r="F14" s="7"/>
      <c r="H14" s="7"/>
      <c r="I14" s="7"/>
      <c r="K14" s="7"/>
      <c r="L14" s="7"/>
      <c r="N14" s="7"/>
      <c r="O14" s="7"/>
      <c r="Q14" s="7"/>
      <c r="R14" s="7"/>
    </row>
    <row r="15" spans="1:18" ht="16" x14ac:dyDescent="0.2">
      <c r="A15" s="1" t="s">
        <v>37</v>
      </c>
      <c r="E15" s="7"/>
      <c r="F15" s="7"/>
      <c r="H15" s="7"/>
      <c r="I15" s="7"/>
      <c r="K15" s="7"/>
      <c r="L15" s="7"/>
      <c r="N15" s="7"/>
      <c r="O15" s="7"/>
      <c r="Q15" s="7"/>
      <c r="R15" s="7"/>
    </row>
    <row r="16" spans="1:18" x14ac:dyDescent="0.15">
      <c r="A16" s="12" t="s">
        <v>8</v>
      </c>
      <c r="B16" s="15">
        <v>1</v>
      </c>
      <c r="E16" s="15"/>
      <c r="F16" s="16"/>
    </row>
    <row r="17" spans="1:21" x14ac:dyDescent="0.15">
      <c r="A17" s="12" t="s">
        <v>9</v>
      </c>
      <c r="B17" s="15">
        <v>0</v>
      </c>
      <c r="C17" s="12"/>
      <c r="D17" s="12" t="s">
        <v>1</v>
      </c>
      <c r="E17" s="9" t="e">
        <f>AVERAGE(E6:E15)</f>
        <v>#DIV/0!</v>
      </c>
      <c r="F17" s="10" t="e">
        <f>AVERAGE(F6:F15)</f>
        <v>#DIV/0!</v>
      </c>
      <c r="H17" s="9" t="e">
        <f>AVERAGE(H6:H15)</f>
        <v>#DIV/0!</v>
      </c>
      <c r="I17" s="10" t="e">
        <f>AVERAGE(I6:I15)</f>
        <v>#DIV/0!</v>
      </c>
      <c r="K17" s="9" t="e">
        <f>AVERAGE(K6:K15)</f>
        <v>#DIV/0!</v>
      </c>
      <c r="L17" s="10" t="e">
        <f>AVERAGE(L6:L15)</f>
        <v>#DIV/0!</v>
      </c>
      <c r="N17" s="9" t="e">
        <f>AVERAGE(N6:N15)</f>
        <v>#DIV/0!</v>
      </c>
      <c r="O17" s="10" t="e">
        <f>AVERAGE(O6:O15)</f>
        <v>#DIV/0!</v>
      </c>
      <c r="Q17" s="9" t="e">
        <f>AVERAGE(Q6:Q15)</f>
        <v>#DIV/0!</v>
      </c>
      <c r="R17" s="10" t="e">
        <f>AVERAGE(R6:R15)</f>
        <v>#DIV/0!</v>
      </c>
    </row>
    <row r="18" spans="1:21" x14ac:dyDescent="0.15">
      <c r="C18" s="12"/>
      <c r="D18" s="12" t="s">
        <v>2</v>
      </c>
      <c r="E18" s="9" t="e">
        <f>STDEV(E6:E15)</f>
        <v>#DIV/0!</v>
      </c>
      <c r="F18" s="10" t="e">
        <f>STDEV(F6:F15)</f>
        <v>#DIV/0!</v>
      </c>
      <c r="H18" s="9" t="e">
        <f>STDEV(H6:H15)</f>
        <v>#DIV/0!</v>
      </c>
      <c r="I18" s="10" t="e">
        <f>STDEV(I6:I15)</f>
        <v>#DIV/0!</v>
      </c>
      <c r="K18" s="9" t="e">
        <f>STDEV(K6:K15)</f>
        <v>#DIV/0!</v>
      </c>
      <c r="L18" s="10" t="e">
        <f>STDEV(L6:L15)</f>
        <v>#DIV/0!</v>
      </c>
      <c r="N18" s="9" t="e">
        <f>STDEV(N6:N15)</f>
        <v>#DIV/0!</v>
      </c>
      <c r="O18" s="10" t="e">
        <f>STDEV(O6:O15)</f>
        <v>#DIV/0!</v>
      </c>
      <c r="Q18" s="9" t="e">
        <f>STDEV(Q6:Q15)</f>
        <v>#DIV/0!</v>
      </c>
      <c r="R18" s="10" t="e">
        <f>STDEV(R6:R15)</f>
        <v>#DIV/0!</v>
      </c>
    </row>
    <row r="19" spans="1:21" ht="16" x14ac:dyDescent="0.2">
      <c r="A19" s="1" t="s">
        <v>38</v>
      </c>
      <c r="C19" s="12"/>
      <c r="D19" s="12" t="s">
        <v>3</v>
      </c>
      <c r="E19" s="11" t="e">
        <f>E18/E17</f>
        <v>#DIV/0!</v>
      </c>
      <c r="F19" s="11" t="e">
        <f>F18/F17</f>
        <v>#DIV/0!</v>
      </c>
      <c r="H19" s="11" t="e">
        <f>H18/H17</f>
        <v>#DIV/0!</v>
      </c>
      <c r="I19" s="11" t="e">
        <f>I18/I17</f>
        <v>#DIV/0!</v>
      </c>
      <c r="K19" s="11" t="e">
        <f>K18/K17</f>
        <v>#DIV/0!</v>
      </c>
      <c r="L19" s="11" t="e">
        <f>L18/L17</f>
        <v>#DIV/0!</v>
      </c>
      <c r="N19" s="11" t="e">
        <f>N18/N17</f>
        <v>#DIV/0!</v>
      </c>
      <c r="O19" s="11" t="e">
        <f>O18/O17</f>
        <v>#DIV/0!</v>
      </c>
      <c r="Q19" s="11" t="e">
        <f>Q18/Q17</f>
        <v>#DIV/0!</v>
      </c>
      <c r="R19" s="11" t="e">
        <f>R18/R17</f>
        <v>#DIV/0!</v>
      </c>
    </row>
    <row r="20" spans="1:21" x14ac:dyDescent="0.15">
      <c r="A20" s="5" t="s">
        <v>46</v>
      </c>
      <c r="C20" s="12"/>
      <c r="D20" s="12" t="s">
        <v>51</v>
      </c>
      <c r="E20" s="8" t="e">
        <f>E17*1000</f>
        <v>#DIV/0!</v>
      </c>
      <c r="F20" s="3" t="s">
        <v>4</v>
      </c>
      <c r="H20" s="8" t="e">
        <f>H17*1000</f>
        <v>#DIV/0!</v>
      </c>
      <c r="I20" s="3" t="s">
        <v>4</v>
      </c>
      <c r="K20" s="8" t="e">
        <f>K17*1000</f>
        <v>#DIV/0!</v>
      </c>
      <c r="L20" s="3" t="s">
        <v>4</v>
      </c>
      <c r="N20" s="8" t="e">
        <f>N17*1000</f>
        <v>#DIV/0!</v>
      </c>
      <c r="O20" s="3" t="s">
        <v>4</v>
      </c>
      <c r="Q20" s="8" t="e">
        <f>Q17*1000</f>
        <v>#DIV/0!</v>
      </c>
      <c r="R20" s="3" t="s">
        <v>4</v>
      </c>
    </row>
    <row r="22" spans="1:21" ht="16" x14ac:dyDescent="0.2">
      <c r="A22" s="1" t="s">
        <v>39</v>
      </c>
      <c r="E22" s="22" t="s">
        <v>30</v>
      </c>
      <c r="F22" s="21"/>
      <c r="G22" s="21"/>
      <c r="H22" s="21"/>
      <c r="I22" s="21"/>
    </row>
    <row r="23" spans="1:21" x14ac:dyDescent="0.15">
      <c r="A23" s="5" t="s">
        <v>29</v>
      </c>
      <c r="E23" s="28" t="s">
        <v>14</v>
      </c>
      <c r="F23" s="23" t="s">
        <v>15</v>
      </c>
      <c r="T23" s="28" t="s">
        <v>14</v>
      </c>
      <c r="U23" s="23" t="s">
        <v>15</v>
      </c>
    </row>
    <row r="24" spans="1:21" x14ac:dyDescent="0.15">
      <c r="A24" s="5" t="s">
        <v>28</v>
      </c>
      <c r="E24" s="23" t="s">
        <v>10</v>
      </c>
      <c r="F24" s="23" t="s">
        <v>5</v>
      </c>
      <c r="H24" s="3" t="s">
        <v>34</v>
      </c>
      <c r="I24" s="3" t="s">
        <v>35</v>
      </c>
      <c r="K24" s="3" t="s">
        <v>52</v>
      </c>
      <c r="T24" s="23" t="s">
        <v>10</v>
      </c>
      <c r="U24" s="23" t="s">
        <v>5</v>
      </c>
    </row>
    <row r="25" spans="1:21" x14ac:dyDescent="0.15">
      <c r="E25" s="24" t="e">
        <f t="shared" ref="E25:F28" si="0">T25</f>
        <v>#DIV/0!</v>
      </c>
      <c r="F25" s="24">
        <f t="shared" si="0"/>
        <v>0</v>
      </c>
      <c r="H25" s="8" t="str">
        <f t="shared" ref="H25:H28" si="1">IF(ISNUMBER(E25), FORECAST(E25,$F$25:$F$28,$E$25:$E$28), "")</f>
        <v/>
      </c>
      <c r="I25" s="8" t="e">
        <f>IF(ISNUMBER(F25), F25-H25, "")</f>
        <v>#VALUE!</v>
      </c>
      <c r="K25" s="8" t="e">
        <f>(E25+$F$32) * $F$31</f>
        <v>#DIV/0!</v>
      </c>
      <c r="T25" s="8" t="e">
        <f>H20</f>
        <v>#DIV/0!</v>
      </c>
      <c r="U25" s="8">
        <f>H3</f>
        <v>0</v>
      </c>
    </row>
    <row r="26" spans="1:21" ht="16" x14ac:dyDescent="0.2">
      <c r="A26" s="1" t="s">
        <v>41</v>
      </c>
      <c r="E26" s="24" t="e">
        <f t="shared" si="0"/>
        <v>#DIV/0!</v>
      </c>
      <c r="F26" s="24">
        <f t="shared" si="0"/>
        <v>0</v>
      </c>
      <c r="H26" s="8" t="str">
        <f t="shared" si="1"/>
        <v/>
      </c>
      <c r="I26" s="8" t="e">
        <f>IF(ISNUMBER(F26), F26-H26, "")</f>
        <v>#VALUE!</v>
      </c>
      <c r="K26" s="8" t="e">
        <f t="shared" ref="K26:K28" si="2">(E26+$F$32) * $F$31</f>
        <v>#DIV/0!</v>
      </c>
      <c r="T26" s="8" t="e">
        <f>K20</f>
        <v>#DIV/0!</v>
      </c>
      <c r="U26" s="8">
        <f>K3</f>
        <v>0</v>
      </c>
    </row>
    <row r="27" spans="1:21" x14ac:dyDescent="0.15">
      <c r="A27" s="5" t="s">
        <v>42</v>
      </c>
      <c r="E27" s="24" t="e">
        <f t="shared" si="0"/>
        <v>#DIV/0!</v>
      </c>
      <c r="F27" s="24">
        <f t="shared" si="0"/>
        <v>0</v>
      </c>
      <c r="H27" s="8" t="str">
        <f t="shared" si="1"/>
        <v/>
      </c>
      <c r="I27" s="8" t="e">
        <f t="shared" ref="I27:I28" si="3">IF(ISNUMBER(F27), F27-H27, "")</f>
        <v>#VALUE!</v>
      </c>
      <c r="K27" s="8" t="e">
        <f t="shared" si="2"/>
        <v>#DIV/0!</v>
      </c>
      <c r="T27" s="8" t="e">
        <f>N20</f>
        <v>#DIV/0!</v>
      </c>
      <c r="U27" s="8">
        <f>N3</f>
        <v>0</v>
      </c>
    </row>
    <row r="28" spans="1:21" x14ac:dyDescent="0.15">
      <c r="E28" s="24" t="e">
        <f t="shared" si="0"/>
        <v>#DIV/0!</v>
      </c>
      <c r="F28" s="24">
        <f t="shared" si="0"/>
        <v>0</v>
      </c>
      <c r="H28" s="8" t="str">
        <f t="shared" si="1"/>
        <v/>
      </c>
      <c r="I28" s="8" t="e">
        <f t="shared" si="3"/>
        <v>#VALUE!</v>
      </c>
      <c r="K28" s="8" t="e">
        <f t="shared" si="2"/>
        <v>#DIV/0!</v>
      </c>
      <c r="T28" s="8" t="e">
        <f>Q20</f>
        <v>#DIV/0!</v>
      </c>
      <c r="U28" s="8">
        <f>Q3</f>
        <v>0</v>
      </c>
    </row>
    <row r="29" spans="1:21" ht="16" x14ac:dyDescent="0.2">
      <c r="A29" s="1" t="s">
        <v>40</v>
      </c>
      <c r="E29" s="17"/>
      <c r="F29" s="17"/>
    </row>
    <row r="30" spans="1:21" x14ac:dyDescent="0.15">
      <c r="A30" s="5" t="s">
        <v>44</v>
      </c>
      <c r="T30" s="3" t="s">
        <v>31</v>
      </c>
    </row>
    <row r="31" spans="1:21" x14ac:dyDescent="0.15">
      <c r="A31" s="12" t="s">
        <v>8</v>
      </c>
      <c r="B31" s="26" t="e">
        <f>F31</f>
        <v>#DIV/0!</v>
      </c>
      <c r="C31" s="3" t="s">
        <v>12</v>
      </c>
      <c r="E31" s="12" t="s">
        <v>12</v>
      </c>
      <c r="F31" s="9" t="e">
        <f>SLOPE($F$25:$F$28,$E$25:$E$28)</f>
        <v>#DIV/0!</v>
      </c>
      <c r="T31" s="3" t="s">
        <v>32</v>
      </c>
    </row>
    <row r="32" spans="1:21" x14ac:dyDescent="0.15">
      <c r="A32" s="12" t="s">
        <v>9</v>
      </c>
      <c r="B32" s="26" t="e">
        <f>F34</f>
        <v>#DIV/0!</v>
      </c>
      <c r="C32" s="3" t="s">
        <v>43</v>
      </c>
      <c r="E32" s="12" t="s">
        <v>13</v>
      </c>
      <c r="F32" s="9" t="e">
        <f>INTERCEPT($F$25:$F$28,$E$25:$E$28)</f>
        <v>#DIV/0!</v>
      </c>
      <c r="G32" s="3" t="s">
        <v>4</v>
      </c>
      <c r="T32" s="3" t="s">
        <v>33</v>
      </c>
    </row>
    <row r="33" spans="1:7" x14ac:dyDescent="0.15">
      <c r="F33" s="25"/>
    </row>
    <row r="34" spans="1:7" x14ac:dyDescent="0.15">
      <c r="A34" s="18"/>
      <c r="E34" s="12" t="s">
        <v>13</v>
      </c>
      <c r="F34" s="9" t="e">
        <f>F32/1000</f>
        <v>#DIV/0!</v>
      </c>
      <c r="G34" s="3" t="s">
        <v>0</v>
      </c>
    </row>
    <row r="35" spans="1:7" ht="16" x14ac:dyDescent="0.2">
      <c r="A35" s="1" t="s">
        <v>36</v>
      </c>
    </row>
    <row r="36" spans="1:7" x14ac:dyDescent="0.15">
      <c r="A36" s="5" t="s">
        <v>45</v>
      </c>
    </row>
    <row r="37" spans="1:7" x14ac:dyDescent="0.15">
      <c r="E37" s="12"/>
    </row>
    <row r="38" spans="1:7" x14ac:dyDescent="0.15">
      <c r="E3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YL09-example</vt:lpstr>
      <vt:lpstr>YL09-blank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2021-03-29T14:42:08Z</dcterms:modified>
</cp:coreProperties>
</file>