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4E46CD66-71CF-B745-9572-3951EE8FD621}" xr6:coauthVersionLast="45" xr6:coauthVersionMax="45" xr10:uidLastSave="{00000000-0000-0000-0000-000000000000}"/>
  <bookViews>
    <workbookView xWindow="5020" yWindow="-21140" windowWidth="29540" windowHeight="19200" xr2:uid="{A01D2E8A-3A02-234A-9567-63BD2965B45A}"/>
  </bookViews>
  <sheets>
    <sheet name="YL09-example" sheetId="7" r:id="rId1"/>
    <sheet name="YL09-blank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7" l="1"/>
  <c r="R48" i="7" s="1"/>
  <c r="Q47" i="7"/>
  <c r="Q48" i="7" s="1"/>
  <c r="O47" i="7"/>
  <c r="O48" i="7" s="1"/>
  <c r="N47" i="7"/>
  <c r="N48" i="7" s="1"/>
  <c r="L47" i="7"/>
  <c r="L48" i="7" s="1"/>
  <c r="K47" i="7"/>
  <c r="K48" i="7" s="1"/>
  <c r="I47" i="7"/>
  <c r="I48" i="7" s="1"/>
  <c r="H47" i="7"/>
  <c r="H48" i="7" s="1"/>
  <c r="R46" i="7"/>
  <c r="Q46" i="7"/>
  <c r="O46" i="7"/>
  <c r="N46" i="7"/>
  <c r="L46" i="7"/>
  <c r="K46" i="7"/>
  <c r="I46" i="7"/>
  <c r="H46" i="7"/>
  <c r="H44" i="7" s="1"/>
  <c r="H45" i="7" s="1"/>
  <c r="N45" i="7"/>
  <c r="Q44" i="7"/>
  <c r="N44" i="7"/>
  <c r="K44" i="7"/>
  <c r="K45" i="7" s="1"/>
  <c r="T28" i="7"/>
  <c r="F28" i="7"/>
  <c r="T27" i="7"/>
  <c r="F27" i="7"/>
  <c r="T26" i="7"/>
  <c r="F26" i="7" s="1"/>
  <c r="T25" i="7"/>
  <c r="I25" i="7"/>
  <c r="H25" i="7"/>
  <c r="Q20" i="7"/>
  <c r="S28" i="7" s="1"/>
  <c r="E28" i="7" s="1"/>
  <c r="E20" i="7"/>
  <c r="R19" i="7"/>
  <c r="Q19" i="7"/>
  <c r="F19" i="7"/>
  <c r="E19" i="7"/>
  <c r="R18" i="7"/>
  <c r="Q18" i="7"/>
  <c r="O18" i="7"/>
  <c r="N18" i="7"/>
  <c r="L18" i="7"/>
  <c r="L19" i="7" s="1"/>
  <c r="K18" i="7"/>
  <c r="K19" i="7" s="1"/>
  <c r="I18" i="7"/>
  <c r="I19" i="7" s="1"/>
  <c r="H18" i="7"/>
  <c r="H19" i="7" s="1"/>
  <c r="F18" i="7"/>
  <c r="E18" i="7"/>
  <c r="R17" i="7"/>
  <c r="Q17" i="7"/>
  <c r="O17" i="7"/>
  <c r="O19" i="7" s="1"/>
  <c r="N17" i="7"/>
  <c r="N19" i="7" s="1"/>
  <c r="L17" i="7"/>
  <c r="K17" i="7"/>
  <c r="K20" i="7" s="1"/>
  <c r="S26" i="7" s="1"/>
  <c r="E26" i="7" s="1"/>
  <c r="I17" i="7"/>
  <c r="H17" i="7"/>
  <c r="H20" i="7" s="1"/>
  <c r="S25" i="7" s="1"/>
  <c r="F17" i="7"/>
  <c r="E17" i="7"/>
  <c r="H26" i="7" l="1"/>
  <c r="I26" i="7" s="1"/>
  <c r="N20" i="7"/>
  <c r="S27" i="7" s="1"/>
  <c r="E27" i="7" s="1"/>
  <c r="H27" i="7" s="1"/>
  <c r="I27" i="7" s="1"/>
  <c r="R47" i="6"/>
  <c r="R48" i="6" s="1"/>
  <c r="Q47" i="6"/>
  <c r="Q48" i="6" s="1"/>
  <c r="O47" i="6"/>
  <c r="O48" i="6" s="1"/>
  <c r="N47" i="6"/>
  <c r="N48" i="6" s="1"/>
  <c r="L47" i="6"/>
  <c r="L48" i="6" s="1"/>
  <c r="K47" i="6"/>
  <c r="K48" i="6" s="1"/>
  <c r="I47" i="6"/>
  <c r="I48" i="6" s="1"/>
  <c r="H47" i="6"/>
  <c r="H48" i="6" s="1"/>
  <c r="R46" i="6"/>
  <c r="Q46" i="6"/>
  <c r="Q44" i="6" s="1"/>
  <c r="O46" i="6"/>
  <c r="N46" i="6"/>
  <c r="N44" i="6" s="1"/>
  <c r="N45" i="6" s="1"/>
  <c r="L46" i="6"/>
  <c r="K46" i="6"/>
  <c r="K44" i="6" s="1"/>
  <c r="K45" i="6" s="1"/>
  <c r="I46" i="6"/>
  <c r="H46" i="6"/>
  <c r="H44" i="6" s="1"/>
  <c r="H45" i="6" s="1"/>
  <c r="T28" i="6"/>
  <c r="F28" i="6" s="1"/>
  <c r="T27" i="6"/>
  <c r="F27" i="6" s="1"/>
  <c r="T26" i="6"/>
  <c r="F26" i="6" s="1"/>
  <c r="T25" i="6"/>
  <c r="F25" i="6" s="1"/>
  <c r="R18" i="6"/>
  <c r="Q18" i="6"/>
  <c r="O18" i="6"/>
  <c r="O19" i="6" s="1"/>
  <c r="N18" i="6"/>
  <c r="L18" i="6"/>
  <c r="K18" i="6"/>
  <c r="K19" i="6" s="1"/>
  <c r="I18" i="6"/>
  <c r="H18" i="6"/>
  <c r="H19" i="6" s="1"/>
  <c r="F18" i="6"/>
  <c r="F19" i="6" s="1"/>
  <c r="E18" i="6"/>
  <c r="E19" i="6" s="1"/>
  <c r="R17" i="6"/>
  <c r="R19" i="6" s="1"/>
  <c r="Q17" i="6"/>
  <c r="Q19" i="6" s="1"/>
  <c r="O17" i="6"/>
  <c r="N17" i="6"/>
  <c r="L17" i="6"/>
  <c r="K17" i="6"/>
  <c r="K20" i="6" s="1"/>
  <c r="S26" i="6" s="1"/>
  <c r="E26" i="6" s="1"/>
  <c r="I17" i="6"/>
  <c r="H17" i="6"/>
  <c r="H20" i="6" s="1"/>
  <c r="S25" i="6" s="1"/>
  <c r="E25" i="6" s="1"/>
  <c r="H25" i="6" s="1"/>
  <c r="F17" i="6"/>
  <c r="E17" i="6"/>
  <c r="E20" i="6" s="1"/>
  <c r="I25" i="6" l="1"/>
  <c r="Q20" i="6"/>
  <c r="S28" i="6" s="1"/>
  <c r="E28" i="6" s="1"/>
  <c r="I19" i="6"/>
  <c r="N19" i="6"/>
  <c r="L19" i="6"/>
  <c r="H28" i="7"/>
  <c r="I28" i="7" s="1"/>
  <c r="F32" i="7"/>
  <c r="F34" i="7" s="1"/>
  <c r="B32" i="7" s="1"/>
  <c r="F31" i="7"/>
  <c r="B31" i="7" s="1"/>
  <c r="N20" i="6"/>
  <c r="S27" i="6" s="1"/>
  <c r="E27" i="6" s="1"/>
  <c r="H27" i="6" s="1"/>
  <c r="I27" i="6" s="1"/>
  <c r="H28" i="6" l="1"/>
  <c r="I28" i="6" s="1"/>
  <c r="F31" i="6"/>
  <c r="B31" i="6" s="1"/>
  <c r="F32" i="6"/>
  <c r="F34" i="6" s="1"/>
  <c r="B32" i="6" s="1"/>
  <c r="H26" i="6"/>
  <c r="I26" i="6" s="1"/>
</calcChain>
</file>

<file path=xl/sharedStrings.xml><?xml version="1.0" encoding="utf-8"?>
<sst xmlns="http://schemas.openxmlformats.org/spreadsheetml/2006/main" count="169" uniqueCount="52">
  <si>
    <t>mS/cm</t>
  </si>
  <si>
    <t>Average</t>
  </si>
  <si>
    <t>Std</t>
  </si>
  <si>
    <t>%CV</t>
  </si>
  <si>
    <t>µS/cm</t>
  </si>
  <si>
    <t>Reference</t>
  </si>
  <si>
    <t>YL0916112101</t>
  </si>
  <si>
    <t>hw 1.2,sw 1.6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</si>
  <si>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</si>
  <si>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</si>
  <si>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</si>
  <si>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</si>
  <si>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</si>
  <si>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</si>
  <si>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</si>
  <si>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</si>
  <si>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</si>
  <si>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</si>
  <si>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Y511 Conductivity Calibrator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</si>
  <si>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</si>
  <si>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</si>
  <si>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</si>
  <si>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</si>
  <si>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</si>
  <si>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</si>
  <si>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Distilled water</t>
  </si>
  <si>
    <t>(slope)</t>
  </si>
  <si>
    <t>(intercept)</t>
  </si>
  <si>
    <t>Reference Standards</t>
  </si>
  <si>
    <t>Calibration Standards: Known Values</t>
  </si>
  <si>
    <t>Calibration Standards: Measured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</si>
  <si>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</si>
  <si>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</si>
  <si>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</si>
  <si>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</si>
  <si>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</si>
  <si>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</si>
  <si>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YosemiTech puts the measured values on the X-axis, despite it being the "independent variable". Many other well-known sensor companies also follow this practice, even though it does not technically follow statistical best practice.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</si>
  <si>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</si>
  <si>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</si>
  <si>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</si>
  <si>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</si>
  <si>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</si>
  <si>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4."GET Cond" &amp; paste measured values for each standard.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</si>
  <si>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</si>
  <si>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</si>
  <si>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</si>
  <si>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intercept in mS/cm</t>
  </si>
  <si>
    <t>Paste these blue values into Modbus Runner and hit "SET".</t>
  </si>
  <si>
    <t>Rename tab with serial number and date, or keep a workbook for each serial number.</t>
  </si>
  <si>
    <t>v0.2.0: 2020-09-10</t>
  </si>
  <si>
    <t>Type into pale yellow cells G3, J3, M3,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</si>
</sst>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yyyy\-mm\-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7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/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'YL09-example'!$E$25:$E$29</c:f>
              <c:numCache>
                <c:formatCode>0.00</c:formatCode>
                <c:ptCount val="5"/>
                <c:pt idx="1">
                  <c:v>214.29349999999999</c:v>
                </c:pt>
                <c:pt idx="2">
                  <c:v>445.45949999999993</c:v>
                </c:pt>
                <c:pt idx="3">
                  <c:v>903.74919999999997</c:v>
                </c:pt>
              </c:numCache>
            </c:numRef>
          </c:xVal>
          <c:yVal>
            <c:numRef>
              <c:f>'YL09-example'!$F$25:$F$29</c:f>
              <c:numCache>
                <c:formatCode>0.00</c:formatCode>
                <c:ptCount val="5"/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'YL09-example'!$E$25:$E$29</c:f>
              <c:numCache>
                <c:formatCode>0.00</c:formatCode>
                <c:ptCount val="5"/>
                <c:pt idx="1">
                  <c:v>214.29349999999999</c:v>
                </c:pt>
                <c:pt idx="2">
                  <c:v>445.45949999999993</c:v>
                </c:pt>
                <c:pt idx="3">
                  <c:v>903.74919999999997</c:v>
                </c:pt>
              </c:numCache>
            </c:numRef>
          </c:xVal>
          <c:yVal>
            <c:numRef>
              <c:f>'YL09-example'!$I$25:$I$31</c:f>
              <c:numCache>
                <c:formatCode>0.00</c:formatCode>
                <c:ptCount val="7"/>
                <c:pt idx="0">
                  <c:v>0</c:v>
                </c:pt>
                <c:pt idx="1">
                  <c:v>0.62686231229534428</c:v>
                </c:pt>
                <c:pt idx="2">
                  <c:v>-0.94305805765918649</c:v>
                </c:pt>
                <c:pt idx="3">
                  <c:v>0.31619574536375694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C-9F48-8884-38C25ACB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5-054A-8E2C-709CACC4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105833</xdr:colOff>
      <xdr:row>21</xdr:row>
      <xdr:rowOff>31750</xdr:rowOff>
    </xdr:from>
    <xdr:to>
      <xdr:col>17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105834</xdr:colOff>
      <xdr:row>35</xdr:row>
      <xdr:rowOff>105834</xdr:rowOff>
    </xdr:from>
    <xdr:to>
      <xdr:col>17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105833</xdr:colOff>
      <xdr:row>21</xdr:row>
      <xdr:rowOff>31750</xdr:rowOff>
    </xdr:from>
    <xdr:to>
      <xdr:col>17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91F21-CF98-3241-9C43-ED5FE6A0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105834</xdr:colOff>
      <xdr:row>35</xdr:row>
      <xdr:rowOff>105834</xdr:rowOff>
    </xdr:from>
    <xdr:to>
      <xdr:col>17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DE84E-5FE6-C247-A95C-EBD30B8CF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T54"/>
  <sheetViews>
    <sheetView tabSelected="1" zoomScale="120" zoomScaleNormal="120" workbookViewId="0">
      <selection activeCell="H37" sqref="H37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18</v>
      </c>
    </row>
    <row r="2" spans="1:18" x14ac:dyDescent="0.15">
      <c r="A2" s="5" t="s">
        <v>50</v>
      </c>
      <c r="H2" s="23" t="s">
        <v>29</v>
      </c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s="4" customFormat="1" ht="30" x14ac:dyDescent="0.15">
      <c r="A3" s="6" t="s">
        <v>19</v>
      </c>
      <c r="C3" s="21"/>
      <c r="D3" s="21" t="s">
        <v>28</v>
      </c>
      <c r="E3" s="20" t="s">
        <v>25</v>
      </c>
      <c r="F3" s="3" t="s">
        <v>4</v>
      </c>
      <c r="G3" s="3"/>
      <c r="H3" s="7">
        <v>125</v>
      </c>
      <c r="I3" s="3" t="s">
        <v>4</v>
      </c>
      <c r="J3" s="3"/>
      <c r="K3" s="7">
        <v>250</v>
      </c>
      <c r="L3" s="3" t="s">
        <v>4</v>
      </c>
      <c r="M3" s="3"/>
      <c r="N3" s="7">
        <v>500</v>
      </c>
      <c r="O3" s="3" t="s">
        <v>4</v>
      </c>
      <c r="P3" s="3"/>
      <c r="Q3" s="7">
        <v>1000</v>
      </c>
      <c r="R3" s="3" t="s">
        <v>4</v>
      </c>
    </row>
    <row r="4" spans="1:18" x14ac:dyDescent="0.15">
      <c r="E4" s="3" t="s">
        <v>31</v>
      </c>
      <c r="H4" s="23" t="s">
        <v>30</v>
      </c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ht="18" x14ac:dyDescent="0.2">
      <c r="A5" s="28" t="s">
        <v>20</v>
      </c>
      <c r="B5" s="22"/>
      <c r="C5" s="22"/>
      <c r="E5" s="3" t="s">
        <v>0</v>
      </c>
      <c r="F5" s="3" t="s">
        <v>13</v>
      </c>
      <c r="H5" s="24" t="s">
        <v>0</v>
      </c>
      <c r="I5" s="24" t="s">
        <v>13</v>
      </c>
      <c r="J5" s="24"/>
      <c r="K5" s="24" t="s">
        <v>0</v>
      </c>
      <c r="L5" s="24" t="s">
        <v>13</v>
      </c>
      <c r="M5" s="24"/>
      <c r="N5" s="24" t="s">
        <v>0</v>
      </c>
      <c r="O5" s="24" t="s">
        <v>13</v>
      </c>
      <c r="P5" s="24"/>
      <c r="Q5" s="24" t="s">
        <v>0</v>
      </c>
      <c r="R5" s="24" t="s">
        <v>13</v>
      </c>
    </row>
    <row r="6" spans="1:18" x14ac:dyDescent="0.15">
      <c r="A6" s="12" t="s">
        <v>21</v>
      </c>
      <c r="B6" s="13">
        <v>43368</v>
      </c>
      <c r="E6" s="7">
        <v>-1.4416999999999999E-2</v>
      </c>
      <c r="F6" s="7">
        <v>22.311520000000002</v>
      </c>
      <c r="H6" s="7"/>
      <c r="I6" s="7"/>
      <c r="K6" s="7">
        <v>0.21482399999999999</v>
      </c>
      <c r="L6" s="7">
        <v>22.35867</v>
      </c>
      <c r="N6" s="7">
        <v>0.44702999999999998</v>
      </c>
      <c r="O6" s="7">
        <v>22.359919999999999</v>
      </c>
      <c r="Q6" s="7">
        <v>0.904138</v>
      </c>
      <c r="R6" s="7">
        <v>22.33136</v>
      </c>
    </row>
    <row r="7" spans="1:18" x14ac:dyDescent="0.15">
      <c r="E7" s="7">
        <v>-1.5023E-2</v>
      </c>
      <c r="F7" s="7">
        <v>22.252040000000001</v>
      </c>
      <c r="H7" s="7"/>
      <c r="I7" s="7"/>
      <c r="K7" s="7">
        <v>0.21498700000000001</v>
      </c>
      <c r="L7" s="7">
        <v>22.420839999999998</v>
      </c>
      <c r="N7" s="7">
        <v>0.444996</v>
      </c>
      <c r="O7" s="7">
        <v>22.382259999999999</v>
      </c>
      <c r="Q7" s="7">
        <v>0.90412300000000001</v>
      </c>
      <c r="R7" s="7">
        <v>22.340060000000001</v>
      </c>
    </row>
    <row r="8" spans="1:18" ht="16" x14ac:dyDescent="0.2">
      <c r="A8" s="1" t="s">
        <v>22</v>
      </c>
      <c r="E8" s="7">
        <v>-1.4959999999999999E-2</v>
      </c>
      <c r="F8" s="7">
        <v>22.315249999999999</v>
      </c>
      <c r="H8" s="7"/>
      <c r="I8" s="7"/>
      <c r="K8" s="7">
        <v>0.21466499999999999</v>
      </c>
      <c r="L8" s="7">
        <v>22.419560000000001</v>
      </c>
      <c r="N8" s="7">
        <v>0.44487199999999999</v>
      </c>
      <c r="O8" s="7">
        <v>22.38477</v>
      </c>
      <c r="Q8" s="7">
        <v>0.90381500000000004</v>
      </c>
      <c r="R8" s="7">
        <v>22.28302</v>
      </c>
    </row>
    <row r="9" spans="1:18" x14ac:dyDescent="0.15">
      <c r="A9" s="12" t="s">
        <v>8</v>
      </c>
      <c r="B9" s="7" t="s">
        <v>6</v>
      </c>
      <c r="E9" s="7">
        <v>-1.4959999999999999E-2</v>
      </c>
      <c r="F9" s="7">
        <v>22.31644</v>
      </c>
      <c r="H9" s="7"/>
      <c r="I9" s="7"/>
      <c r="K9" s="7">
        <v>0.21507499999999999</v>
      </c>
      <c r="L9" s="7">
        <v>22.420839999999998</v>
      </c>
      <c r="N9" s="7">
        <v>0.44620799999999999</v>
      </c>
      <c r="O9" s="7">
        <v>22.367339999999999</v>
      </c>
      <c r="Q9" s="7">
        <v>0.90431700000000004</v>
      </c>
      <c r="R9" s="7">
        <v>22.351199999999999</v>
      </c>
    </row>
    <row r="10" spans="1:18" x14ac:dyDescent="0.15">
      <c r="A10" s="12" t="s">
        <v>9</v>
      </c>
      <c r="B10" s="7" t="s">
        <v>7</v>
      </c>
      <c r="E10" s="7">
        <v>-1.5127E-2</v>
      </c>
      <c r="F10" s="7">
        <v>22.318940000000001</v>
      </c>
      <c r="H10" s="7"/>
      <c r="I10" s="7"/>
      <c r="K10" s="7">
        <v>0.21507499999999999</v>
      </c>
      <c r="L10" s="7">
        <v>22.422029999999999</v>
      </c>
      <c r="N10" s="7">
        <v>0.44517000000000001</v>
      </c>
      <c r="O10" s="7">
        <v>22.390989999999999</v>
      </c>
      <c r="Q10" s="7">
        <v>0.90306200000000003</v>
      </c>
      <c r="R10" s="7">
        <v>22.35492</v>
      </c>
    </row>
    <row r="11" spans="1:18" x14ac:dyDescent="0.15">
      <c r="A11" s="12" t="s">
        <v>23</v>
      </c>
      <c r="B11" s="3" t="s">
        <v>24</v>
      </c>
      <c r="E11" s="7">
        <v>-1.5330999999999999E-2</v>
      </c>
      <c r="F11" s="7">
        <v>22.318940000000001</v>
      </c>
      <c r="H11" s="7"/>
      <c r="I11" s="7"/>
      <c r="K11" s="7">
        <v>0.21477299999999999</v>
      </c>
      <c r="L11" s="7">
        <v>22.420839999999998</v>
      </c>
      <c r="N11" s="7">
        <v>0.44566499999999998</v>
      </c>
      <c r="O11" s="7">
        <v>22.371089999999999</v>
      </c>
      <c r="Q11" s="7">
        <v>0.90357500000000002</v>
      </c>
      <c r="R11" s="7">
        <v>22.325130000000001</v>
      </c>
    </row>
    <row r="12" spans="1:18" x14ac:dyDescent="0.15">
      <c r="A12" s="12" t="s">
        <v>10</v>
      </c>
      <c r="B12" s="14">
        <v>1</v>
      </c>
      <c r="C12" s="3" t="s">
        <v>26</v>
      </c>
      <c r="E12" s="7">
        <v>-1.5018E-2</v>
      </c>
      <c r="F12" s="7">
        <v>22.32263</v>
      </c>
      <c r="H12" s="7"/>
      <c r="I12" s="7"/>
      <c r="K12" s="7">
        <v>0.21337300000000001</v>
      </c>
      <c r="L12" s="7">
        <v>22.422029999999999</v>
      </c>
      <c r="N12" s="7">
        <v>0.445185</v>
      </c>
      <c r="O12" s="7">
        <v>22.39218</v>
      </c>
      <c r="Q12" s="7">
        <v>0.90297300000000003</v>
      </c>
      <c r="R12" s="7">
        <v>22.363620000000001</v>
      </c>
    </row>
    <row r="13" spans="1:18" x14ac:dyDescent="0.15">
      <c r="A13" s="12" t="s">
        <v>11</v>
      </c>
      <c r="B13" s="14">
        <v>1.9400000000000001E-2</v>
      </c>
      <c r="C13" s="3" t="s">
        <v>27</v>
      </c>
      <c r="E13" s="7">
        <v>-1.5018E-2</v>
      </c>
      <c r="F13" s="7">
        <v>22.315249999999999</v>
      </c>
      <c r="H13" s="7"/>
      <c r="I13" s="7"/>
      <c r="K13" s="7">
        <v>0.21321999999999999</v>
      </c>
      <c r="L13" s="7">
        <v>22.420839999999998</v>
      </c>
      <c r="N13" s="7">
        <v>0.44518000000000002</v>
      </c>
      <c r="O13" s="7">
        <v>22.39594</v>
      </c>
      <c r="Q13" s="7">
        <v>0.90343700000000005</v>
      </c>
      <c r="R13" s="7">
        <v>22.363620000000001</v>
      </c>
    </row>
    <row r="14" spans="1:18" x14ac:dyDescent="0.15">
      <c r="E14" s="7">
        <v>-1.546E-2</v>
      </c>
      <c r="F14" s="7">
        <v>22.315249999999999</v>
      </c>
      <c r="H14" s="7"/>
      <c r="I14" s="7"/>
      <c r="K14" s="7">
        <v>0.21315000000000001</v>
      </c>
      <c r="L14" s="7">
        <v>22.423310000000001</v>
      </c>
      <c r="N14" s="7">
        <v>0.44518999999999997</v>
      </c>
      <c r="O14" s="7">
        <v>22.374790000000001</v>
      </c>
      <c r="Q14" s="7">
        <v>0.90417700000000001</v>
      </c>
      <c r="R14" s="7">
        <v>22.305299999999999</v>
      </c>
    </row>
    <row r="15" spans="1:18" ht="16" x14ac:dyDescent="0.2">
      <c r="A15" s="1" t="s">
        <v>41</v>
      </c>
      <c r="E15" s="7">
        <v>-1.5128000000000001E-2</v>
      </c>
      <c r="F15" s="7">
        <v>22.325130000000001</v>
      </c>
      <c r="H15" s="7"/>
      <c r="I15" s="7"/>
      <c r="K15" s="7">
        <v>0.21379300000000001</v>
      </c>
      <c r="L15" s="7">
        <v>22.361149999999999</v>
      </c>
      <c r="N15" s="7">
        <v>0.44509900000000002</v>
      </c>
      <c r="O15" s="7">
        <v>22.39716</v>
      </c>
      <c r="Q15" s="7">
        <v>0.90387499999999998</v>
      </c>
      <c r="R15" s="7">
        <v>22.368590000000001</v>
      </c>
    </row>
    <row r="16" spans="1:18" x14ac:dyDescent="0.15">
      <c r="A16" s="12" t="s">
        <v>10</v>
      </c>
      <c r="B16" s="15">
        <v>1</v>
      </c>
      <c r="E16" s="15"/>
      <c r="F16" s="16"/>
    </row>
    <row r="17" spans="1:20" x14ac:dyDescent="0.15">
      <c r="A17" s="12" t="s">
        <v>11</v>
      </c>
      <c r="B17" s="15">
        <v>0</v>
      </c>
      <c r="C17" s="12"/>
      <c r="D17" s="12" t="s">
        <v>1</v>
      </c>
      <c r="E17" s="9">
        <f>AVERAGE(E6:E15)</f>
        <v>-1.5044199999999999E-2</v>
      </c>
      <c r="F17" s="10">
        <f>AVERAGE(F6:F15)</f>
        <v>22.311139000000001</v>
      </c>
      <c r="H17" s="9" t="e">
        <f>AVERAGE(H6:H15)</f>
        <v>#DIV/0!</v>
      </c>
      <c r="I17" s="10" t="e">
        <f>AVERAGE(I6:I15)</f>
        <v>#DIV/0!</v>
      </c>
      <c r="K17" s="9">
        <f>AVERAGE(K6:K15)</f>
        <v>0.2142935</v>
      </c>
      <c r="L17" s="10">
        <f>AVERAGE(L6:L15)</f>
        <v>22.409011000000003</v>
      </c>
      <c r="N17" s="9">
        <f>AVERAGE(N6:N15)</f>
        <v>0.44545949999999995</v>
      </c>
      <c r="O17" s="10">
        <f>AVERAGE(O6:O15)</f>
        <v>22.381644000000001</v>
      </c>
      <c r="Q17" s="9">
        <f>AVERAGE(Q6:Q15)</f>
        <v>0.90374920000000003</v>
      </c>
      <c r="R17" s="10">
        <f>AVERAGE(R6:R15)</f>
        <v>22.338681999999999</v>
      </c>
    </row>
    <row r="18" spans="1:20" x14ac:dyDescent="0.15">
      <c r="C18" s="12"/>
      <c r="D18" s="12" t="s">
        <v>2</v>
      </c>
      <c r="E18" s="9">
        <f>STDEV(E6:E15)</f>
        <v>2.745508655564171E-4</v>
      </c>
      <c r="F18" s="10">
        <f>STDEV(F6:F15)</f>
        <v>2.1137488787039416E-2</v>
      </c>
      <c r="H18" s="9" t="e">
        <f>STDEV(H6:H15)</f>
        <v>#DIV/0!</v>
      </c>
      <c r="I18" s="10" t="e">
        <f>STDEV(I6:I15)</f>
        <v>#DIV/0!</v>
      </c>
      <c r="K18" s="9">
        <f>STDEV(K6:K15)</f>
        <v>8.1032260379568244E-4</v>
      </c>
      <c r="L18" s="10">
        <f>STDEV(L6:L15)</f>
        <v>2.5904362759967638E-2</v>
      </c>
      <c r="N18" s="9">
        <f>STDEV(N6:N15)</f>
        <v>6.7237658925468902E-4</v>
      </c>
      <c r="O18" s="10">
        <f>STDEV(O6:O15)</f>
        <v>1.2860486598708443E-2</v>
      </c>
      <c r="Q18" s="9">
        <f>STDEV(Q6:Q15)</f>
        <v>4.7363858701662419E-4</v>
      </c>
      <c r="R18" s="10">
        <f>STDEV(R6:R15)</f>
        <v>2.7909481781884519E-2</v>
      </c>
    </row>
    <row r="19" spans="1:20" ht="16" x14ac:dyDescent="0.2">
      <c r="A19" s="1" t="s">
        <v>42</v>
      </c>
      <c r="C19" s="12"/>
      <c r="D19" s="12" t="s">
        <v>3</v>
      </c>
      <c r="E19" s="11">
        <f>E18/E17</f>
        <v>-1.8249615503411091E-2</v>
      </c>
      <c r="F19" s="11">
        <f>F18/F17</f>
        <v>9.4739622154832231E-4</v>
      </c>
      <c r="H19" s="11" t="e">
        <f>H18/H17</f>
        <v>#DIV/0!</v>
      </c>
      <c r="I19" s="11" t="e">
        <f>I18/I17</f>
        <v>#DIV/0!</v>
      </c>
      <c r="K19" s="11">
        <f>K18/K17</f>
        <v>3.7813680946724116E-3</v>
      </c>
      <c r="L19" s="11">
        <f>L18/L17</f>
        <v>1.1559797422549185E-3</v>
      </c>
      <c r="N19" s="11">
        <f>N18/N17</f>
        <v>1.5094000447957426E-3</v>
      </c>
      <c r="O19" s="11">
        <f>O18/O17</f>
        <v>5.7459972997106208E-4</v>
      </c>
      <c r="Q19" s="11">
        <f>Q18/Q17</f>
        <v>5.2408188800236188E-4</v>
      </c>
      <c r="R19" s="11">
        <f>R18/R17</f>
        <v>1.2493790717771317E-3</v>
      </c>
    </row>
    <row r="20" spans="1:20" x14ac:dyDescent="0.15">
      <c r="A20" s="5" t="s">
        <v>51</v>
      </c>
      <c r="C20" s="12"/>
      <c r="D20" s="12" t="s">
        <v>12</v>
      </c>
      <c r="E20" s="8">
        <f>E17*1000</f>
        <v>-15.044199999999998</v>
      </c>
      <c r="F20" s="3" t="s">
        <v>4</v>
      </c>
      <c r="H20" s="8" t="e">
        <f>H17*1000</f>
        <v>#DIV/0!</v>
      </c>
      <c r="I20" s="3" t="s">
        <v>4</v>
      </c>
      <c r="K20" s="8">
        <f>K17*1000</f>
        <v>214.29349999999999</v>
      </c>
      <c r="L20" s="3" t="s">
        <v>4</v>
      </c>
      <c r="N20" s="8">
        <f>N17*1000</f>
        <v>445.45949999999993</v>
      </c>
      <c r="O20" s="3" t="s">
        <v>4</v>
      </c>
      <c r="Q20" s="8">
        <f>Q17*1000</f>
        <v>903.74919999999997</v>
      </c>
      <c r="R20" s="3" t="s">
        <v>4</v>
      </c>
    </row>
    <row r="22" spans="1:20" ht="16" x14ac:dyDescent="0.2">
      <c r="A22" s="1" t="s">
        <v>43</v>
      </c>
      <c r="E22" s="23" t="s">
        <v>34</v>
      </c>
      <c r="F22" s="22"/>
      <c r="G22" s="22"/>
      <c r="H22" s="22"/>
      <c r="I22" s="22"/>
    </row>
    <row r="23" spans="1:20" x14ac:dyDescent="0.15">
      <c r="A23" s="5" t="s">
        <v>33</v>
      </c>
      <c r="E23" s="17" t="s">
        <v>16</v>
      </c>
      <c r="F23" s="3" t="s">
        <v>17</v>
      </c>
      <c r="S23" s="17" t="s">
        <v>16</v>
      </c>
      <c r="T23" s="3" t="s">
        <v>17</v>
      </c>
    </row>
    <row r="24" spans="1:20" x14ac:dyDescent="0.15">
      <c r="A24" s="5" t="s">
        <v>32</v>
      </c>
      <c r="E24" s="3" t="s">
        <v>12</v>
      </c>
      <c r="F24" s="3" t="s">
        <v>5</v>
      </c>
      <c r="H24" s="3" t="s">
        <v>38</v>
      </c>
      <c r="I24" s="3" t="s">
        <v>39</v>
      </c>
      <c r="S24" s="3" t="s">
        <v>12</v>
      </c>
      <c r="T24" s="3" t="s">
        <v>5</v>
      </c>
    </row>
    <row r="25" spans="1:20" x14ac:dyDescent="0.15">
      <c r="E25" s="25"/>
      <c r="F25" s="25"/>
      <c r="H25" s="8" t="str">
        <f>IF(ISNUMBER(E25), FORECAST(E25,$F$25:$F$28,$E$25:$E$28), "")</f>
        <v/>
      </c>
      <c r="I25" s="8" t="str">
        <f>IF(ISNUMBER(F25), F25-H25, "")</f>
        <v/>
      </c>
      <c r="S25" s="8" t="e">
        <f>H20</f>
        <v>#DIV/0!</v>
      </c>
      <c r="T25" s="8">
        <f>H3</f>
        <v>125</v>
      </c>
    </row>
    <row r="26" spans="1:20" ht="16" x14ac:dyDescent="0.2">
      <c r="A26" s="1" t="s">
        <v>45</v>
      </c>
      <c r="E26" s="25">
        <f t="shared" ref="E26:F28" si="0">S26</f>
        <v>214.29349999999999</v>
      </c>
      <c r="F26" s="25">
        <f t="shared" si="0"/>
        <v>250</v>
      </c>
      <c r="H26" s="8">
        <f t="shared" ref="H26:H28" si="1">IF(ISNUMBER(E26), FORECAST(E26,$F$25:$F$28,$E$25:$E$28), "")</f>
        <v>249.37313768770466</v>
      </c>
      <c r="I26" s="8">
        <f>IF(ISNUMBER(F26), F26-H26, "")</f>
        <v>0.62686231229534428</v>
      </c>
      <c r="S26" s="8">
        <f>K20</f>
        <v>214.29349999999999</v>
      </c>
      <c r="T26" s="8">
        <f>K3</f>
        <v>250</v>
      </c>
    </row>
    <row r="27" spans="1:20" x14ac:dyDescent="0.15">
      <c r="A27" s="5" t="s">
        <v>46</v>
      </c>
      <c r="E27" s="25">
        <f t="shared" si="0"/>
        <v>445.45949999999993</v>
      </c>
      <c r="F27" s="25">
        <f t="shared" si="0"/>
        <v>500</v>
      </c>
      <c r="H27" s="8">
        <f t="shared" si="1"/>
        <v>500.94305805765919</v>
      </c>
      <c r="I27" s="8">
        <f t="shared" ref="I27:I28" si="2">IF(ISNUMBER(F27), F27-H27, "")</f>
        <v>-0.94305805765918649</v>
      </c>
      <c r="S27" s="8">
        <f>N20</f>
        <v>445.45949999999993</v>
      </c>
      <c r="T27" s="8">
        <f>N3</f>
        <v>500</v>
      </c>
    </row>
    <row r="28" spans="1:20" x14ac:dyDescent="0.15">
      <c r="E28" s="25">
        <f t="shared" si="0"/>
        <v>903.74919999999997</v>
      </c>
      <c r="F28" s="25">
        <f t="shared" si="0"/>
        <v>1000</v>
      </c>
      <c r="H28" s="8">
        <f t="shared" si="1"/>
        <v>999.68380425463624</v>
      </c>
      <c r="I28" s="8">
        <f t="shared" si="2"/>
        <v>0.31619574536375694</v>
      </c>
      <c r="S28" s="8">
        <f>Q20</f>
        <v>903.74919999999997</v>
      </c>
      <c r="T28" s="8">
        <f>Q3</f>
        <v>1000</v>
      </c>
    </row>
    <row r="29" spans="1:20" ht="16" x14ac:dyDescent="0.2">
      <c r="A29" s="1" t="s">
        <v>44</v>
      </c>
      <c r="E29" s="17"/>
      <c r="F29" s="17"/>
    </row>
    <row r="30" spans="1:20" x14ac:dyDescent="0.15">
      <c r="A30" s="5" t="s">
        <v>48</v>
      </c>
      <c r="S30" s="3" t="s">
        <v>35</v>
      </c>
    </row>
    <row r="31" spans="1:20" x14ac:dyDescent="0.15">
      <c r="A31" s="12" t="s">
        <v>10</v>
      </c>
      <c r="B31" s="27">
        <f>F31</f>
        <v>1.0882652309161149</v>
      </c>
      <c r="C31" s="3" t="s">
        <v>14</v>
      </c>
      <c r="E31" s="12" t="s">
        <v>14</v>
      </c>
      <c r="F31" s="9">
        <f>SLOPE($F$25:$F$28,$E$25:$E$28)</f>
        <v>1.0882652309161149</v>
      </c>
      <c r="S31" s="3" t="s">
        <v>36</v>
      </c>
    </row>
    <row r="32" spans="1:20" x14ac:dyDescent="0.15">
      <c r="A32" s="12" t="s">
        <v>11</v>
      </c>
      <c r="B32" s="27">
        <f>F34</f>
        <v>1.6164972426382179E-2</v>
      </c>
      <c r="C32" s="3" t="s">
        <v>47</v>
      </c>
      <c r="E32" s="12" t="s">
        <v>15</v>
      </c>
      <c r="F32" s="9">
        <f>INTERCEPT($F$25:$F$28,$E$25:$E$28)</f>
        <v>16.164972426382178</v>
      </c>
      <c r="G32" s="3" t="s">
        <v>4</v>
      </c>
      <c r="S32" s="3" t="s">
        <v>37</v>
      </c>
    </row>
    <row r="33" spans="1:18" x14ac:dyDescent="0.15">
      <c r="F33" s="26"/>
    </row>
    <row r="34" spans="1:18" x14ac:dyDescent="0.15">
      <c r="A34" s="18"/>
      <c r="E34" s="12" t="s">
        <v>15</v>
      </c>
      <c r="F34" s="9">
        <f>F32/1000</f>
        <v>1.6164972426382179E-2</v>
      </c>
      <c r="G34" s="3" t="s">
        <v>0</v>
      </c>
    </row>
    <row r="35" spans="1:18" ht="16" x14ac:dyDescent="0.2">
      <c r="A35" s="1" t="s">
        <v>40</v>
      </c>
    </row>
    <row r="36" spans="1:18" x14ac:dyDescent="0.15">
      <c r="A36" s="5" t="s">
        <v>49</v>
      </c>
    </row>
    <row r="37" spans="1:18" x14ac:dyDescent="0.15">
      <c r="E37" s="12"/>
    </row>
    <row r="38" spans="1:18" x14ac:dyDescent="0.15">
      <c r="E38" s="12"/>
    </row>
    <row r="44" spans="1:18" x14ac:dyDescent="0.15">
      <c r="H44" s="8">
        <f>H46*1000</f>
        <v>947.51800000000003</v>
      </c>
      <c r="I44" s="3" t="s">
        <v>4</v>
      </c>
      <c r="K44" s="8">
        <f>K46*1000</f>
        <v>512.36275000000001</v>
      </c>
      <c r="L44" s="3" t="s">
        <v>4</v>
      </c>
      <c r="N44" s="8">
        <f>N46*1000</f>
        <v>218.41399999999999</v>
      </c>
      <c r="O44" s="3" t="s">
        <v>4</v>
      </c>
      <c r="Q44" s="8">
        <f>Q46*1000</f>
        <v>-0.3745</v>
      </c>
      <c r="R44" s="3" t="s">
        <v>4</v>
      </c>
    </row>
    <row r="45" spans="1:18" x14ac:dyDescent="0.15">
      <c r="H45" s="19">
        <f>H42/H44</f>
        <v>0</v>
      </c>
      <c r="K45" s="19">
        <f>K42/K44</f>
        <v>0</v>
      </c>
      <c r="N45" s="19">
        <f>N42/N44</f>
        <v>0</v>
      </c>
    </row>
    <row r="46" spans="1:18" x14ac:dyDescent="0.15">
      <c r="H46" s="9">
        <f>AVERAGE(H51:H60)</f>
        <v>0.94751800000000008</v>
      </c>
      <c r="I46" s="10">
        <f>AVERAGE(I51:I60)</f>
        <v>22.315552500000003</v>
      </c>
      <c r="K46" s="9">
        <f>AVERAGE(K51:K60)</f>
        <v>0.51236274999999998</v>
      </c>
      <c r="L46" s="10">
        <f>AVERAGE(L51:L60)</f>
        <v>22.345009999999998</v>
      </c>
      <c r="N46" s="9">
        <f>AVERAGE(N51:N60)</f>
        <v>0.218414</v>
      </c>
      <c r="O46" s="10">
        <f>AVERAGE(O51:O60)</f>
        <v>22.387239999999998</v>
      </c>
      <c r="Q46" s="9">
        <f>AVERAGE(Q51:Q60)</f>
        <v>-3.745E-4</v>
      </c>
      <c r="R46" s="10">
        <f>AVERAGE(R51:R60)</f>
        <v>22.335697499999998</v>
      </c>
    </row>
    <row r="47" spans="1:18" x14ac:dyDescent="0.15">
      <c r="H47" s="9">
        <f>STDEV(H51:H60)</f>
        <v>3.4982567087048835E-4</v>
      </c>
      <c r="I47" s="10">
        <f>STDEV(I51:I60)</f>
        <v>3.1823759860624558E-2</v>
      </c>
      <c r="K47" s="9">
        <f>STDEV(K51:K60)</f>
        <v>4.0161704396105946E-4</v>
      </c>
      <c r="L47" s="10">
        <f>STDEV(L51:L60)</f>
        <v>2.3824492999153329E-2</v>
      </c>
      <c r="N47" s="9">
        <f>STDEV(N51:N60)</f>
        <v>6.4849106907240769E-4</v>
      </c>
      <c r="O47" s="10">
        <f>STDEV(O51:O60)</f>
        <v>3.0061910562481638E-2</v>
      </c>
      <c r="Q47" s="9">
        <f>STDEV(Q51:Q60)</f>
        <v>8.0289061106313453E-5</v>
      </c>
      <c r="R47" s="10">
        <f>STDEV(R51:R60)</f>
        <v>3.0177420228817243E-2</v>
      </c>
    </row>
    <row r="48" spans="1:18" x14ac:dyDescent="0.15">
      <c r="H48" s="11">
        <f>H47/H46</f>
        <v>3.6920213744803614E-4</v>
      </c>
      <c r="I48" s="11">
        <f>I47/I46</f>
        <v>1.4260798544254978E-3</v>
      </c>
      <c r="K48" s="11">
        <f>K47/K46</f>
        <v>7.8385293224587363E-4</v>
      </c>
      <c r="L48" s="11">
        <f>L47/L46</f>
        <v>1.0662108899997507E-3</v>
      </c>
      <c r="N48" s="11">
        <f>N47/N46</f>
        <v>2.9690911254425436E-3</v>
      </c>
      <c r="O48" s="11">
        <f>O47/O46</f>
        <v>1.3428145033725302E-3</v>
      </c>
      <c r="Q48" s="11">
        <f>Q47/Q46</f>
        <v>-0.21439001630524288</v>
      </c>
      <c r="R48" s="11">
        <f>R47/R46</f>
        <v>1.3510847480280052E-3</v>
      </c>
    </row>
    <row r="49" spans="8:18" x14ac:dyDescent="0.15">
      <c r="H49" s="11"/>
      <c r="I49" s="11"/>
      <c r="K49" s="11"/>
      <c r="L49" s="11"/>
      <c r="N49" s="11"/>
      <c r="O49" s="11"/>
      <c r="Q49" s="11"/>
      <c r="R49" s="11"/>
    </row>
    <row r="51" spans="8:18" x14ac:dyDescent="0.15">
      <c r="H51" s="7">
        <v>0.94756799999999997</v>
      </c>
      <c r="I51" s="7">
        <v>22.326419999999999</v>
      </c>
      <c r="K51" s="7">
        <v>0.51254699999999997</v>
      </c>
      <c r="L51" s="7">
        <v>22.310269999999999</v>
      </c>
      <c r="N51" s="7">
        <v>0.21909000000000001</v>
      </c>
      <c r="O51" s="7">
        <v>22.408359999999998</v>
      </c>
      <c r="Q51" s="7">
        <v>-3.59E-4</v>
      </c>
      <c r="R51" s="7">
        <v>22.351199999999999</v>
      </c>
    </row>
    <row r="52" spans="8:18" x14ac:dyDescent="0.15">
      <c r="H52" s="7">
        <v>0.94742999999999999</v>
      </c>
      <c r="I52" s="7">
        <v>22.268129999999999</v>
      </c>
      <c r="K52" s="7">
        <v>0.51281100000000002</v>
      </c>
      <c r="L52" s="7">
        <v>22.34995</v>
      </c>
      <c r="N52" s="7">
        <v>0.217916</v>
      </c>
      <c r="O52" s="7">
        <v>22.34995</v>
      </c>
      <c r="Q52" s="7">
        <v>-4.17E-4</v>
      </c>
      <c r="R52" s="7">
        <v>22.34995</v>
      </c>
    </row>
    <row r="53" spans="8:18" x14ac:dyDescent="0.15">
      <c r="H53" s="7">
        <v>0.947959</v>
      </c>
      <c r="I53" s="7">
        <v>22.33258</v>
      </c>
      <c r="K53" s="7">
        <v>0.51188999999999996</v>
      </c>
      <c r="L53" s="7">
        <v>22.356200000000001</v>
      </c>
      <c r="N53" s="7">
        <v>0.217805</v>
      </c>
      <c r="O53" s="7">
        <v>22.41461</v>
      </c>
      <c r="Q53" s="7">
        <v>-4.5300000000000001E-4</v>
      </c>
      <c r="R53" s="7">
        <v>22.351199999999999</v>
      </c>
    </row>
    <row r="54" spans="8:18" x14ac:dyDescent="0.15">
      <c r="H54" s="7">
        <v>0.94711500000000004</v>
      </c>
      <c r="I54" s="7">
        <v>22.335080000000001</v>
      </c>
      <c r="K54" s="7">
        <v>0.51220299999999996</v>
      </c>
      <c r="L54" s="7">
        <v>22.363620000000001</v>
      </c>
      <c r="N54" s="7">
        <v>0.21884500000000001</v>
      </c>
      <c r="O54" s="7">
        <v>22.37604</v>
      </c>
      <c r="Q54" s="7">
        <v>-2.6899999999999998E-4</v>
      </c>
      <c r="R54" s="7">
        <v>22.29044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962D-6FE3-4441-B9CE-70AD44481102}">
  <dimension ref="A1:T54"/>
  <sheetViews>
    <sheetView zoomScale="120" zoomScaleNormal="120" workbookViewId="0">
      <selection activeCell="B12" sqref="B12:B13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18</v>
      </c>
    </row>
    <row r="2" spans="1:18" x14ac:dyDescent="0.15">
      <c r="A2" s="5" t="s">
        <v>50</v>
      </c>
      <c r="H2" s="23" t="s">
        <v>29</v>
      </c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s="4" customFormat="1" ht="30" x14ac:dyDescent="0.15">
      <c r="A3" s="6" t="s">
        <v>19</v>
      </c>
      <c r="C3" s="21"/>
      <c r="D3" s="21" t="s">
        <v>28</v>
      </c>
      <c r="E3" s="20"/>
      <c r="F3" s="3" t="s">
        <v>4</v>
      </c>
      <c r="G3" s="3"/>
      <c r="H3" s="7"/>
      <c r="I3" s="3" t="s">
        <v>4</v>
      </c>
      <c r="J3" s="3"/>
      <c r="K3" s="7"/>
      <c r="L3" s="3" t="s">
        <v>4</v>
      </c>
      <c r="M3" s="3"/>
      <c r="N3" s="7"/>
      <c r="O3" s="3" t="s">
        <v>4</v>
      </c>
      <c r="P3" s="3"/>
      <c r="Q3" s="7"/>
      <c r="R3" s="3" t="s">
        <v>4</v>
      </c>
    </row>
    <row r="4" spans="1:18" x14ac:dyDescent="0.15">
      <c r="E4" s="3" t="s">
        <v>31</v>
      </c>
      <c r="H4" s="23" t="s">
        <v>30</v>
      </c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ht="18" x14ac:dyDescent="0.2">
      <c r="A5" s="28" t="s">
        <v>20</v>
      </c>
      <c r="B5" s="22"/>
      <c r="C5" s="22"/>
      <c r="E5" s="3" t="s">
        <v>0</v>
      </c>
      <c r="F5" s="3" t="s">
        <v>13</v>
      </c>
      <c r="H5" s="24" t="s">
        <v>0</v>
      </c>
      <c r="I5" s="24" t="s">
        <v>13</v>
      </c>
      <c r="J5" s="24"/>
      <c r="K5" s="24" t="s">
        <v>0</v>
      </c>
      <c r="L5" s="24" t="s">
        <v>13</v>
      </c>
      <c r="M5" s="24"/>
      <c r="N5" s="24" t="s">
        <v>0</v>
      </c>
      <c r="O5" s="24" t="s">
        <v>13</v>
      </c>
      <c r="P5" s="24"/>
      <c r="Q5" s="24" t="s">
        <v>0</v>
      </c>
      <c r="R5" s="24" t="s">
        <v>13</v>
      </c>
    </row>
    <row r="6" spans="1:18" x14ac:dyDescent="0.15">
      <c r="A6" s="12" t="s">
        <v>21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 x14ac:dyDescent="0.15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 x14ac:dyDescent="0.2">
      <c r="A8" s="1" t="s">
        <v>22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 x14ac:dyDescent="0.15">
      <c r="A9" s="12" t="s">
        <v>8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 x14ac:dyDescent="0.15">
      <c r="A10" s="12" t="s">
        <v>9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 x14ac:dyDescent="0.15">
      <c r="A11" s="12" t="s">
        <v>23</v>
      </c>
      <c r="B11" s="3" t="s">
        <v>24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 x14ac:dyDescent="0.15">
      <c r="A12" s="12" t="s">
        <v>10</v>
      </c>
      <c r="B12" s="14"/>
      <c r="C12" s="3" t="s">
        <v>26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 x14ac:dyDescent="0.15">
      <c r="A13" s="12" t="s">
        <v>11</v>
      </c>
      <c r="B13" s="14"/>
      <c r="C13" s="3" t="s">
        <v>27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41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10</v>
      </c>
      <c r="B16" s="15">
        <v>1</v>
      </c>
      <c r="E16" s="15"/>
      <c r="F16" s="16"/>
    </row>
    <row r="17" spans="1:20" x14ac:dyDescent="0.15">
      <c r="A17" s="12" t="s">
        <v>11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0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0" ht="16" x14ac:dyDescent="0.2">
      <c r="A19" s="1" t="s">
        <v>42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0" x14ac:dyDescent="0.15">
      <c r="A20" s="5" t="s">
        <v>51</v>
      </c>
      <c r="C20" s="12"/>
      <c r="D20" s="12" t="s">
        <v>12</v>
      </c>
      <c r="E20" s="8" t="e">
        <f>E17*1000</f>
        <v>#DIV/0!</v>
      </c>
      <c r="F20" s="3" t="s">
        <v>4</v>
      </c>
      <c r="H20" s="8" t="e">
        <f>H17*1000</f>
        <v>#DIV/0!</v>
      </c>
      <c r="I20" s="3" t="s">
        <v>4</v>
      </c>
      <c r="K20" s="8" t="e">
        <f>K17*1000</f>
        <v>#DIV/0!</v>
      </c>
      <c r="L20" s="3" t="s">
        <v>4</v>
      </c>
      <c r="N20" s="8" t="e">
        <f>N17*1000</f>
        <v>#DIV/0!</v>
      </c>
      <c r="O20" s="3" t="s">
        <v>4</v>
      </c>
      <c r="Q20" s="8" t="e">
        <f>Q17*1000</f>
        <v>#DIV/0!</v>
      </c>
      <c r="R20" s="3" t="s">
        <v>4</v>
      </c>
    </row>
    <row r="22" spans="1:20" ht="16" x14ac:dyDescent="0.2">
      <c r="A22" s="1" t="s">
        <v>43</v>
      </c>
      <c r="E22" s="23" t="s">
        <v>34</v>
      </c>
      <c r="F22" s="22"/>
      <c r="G22" s="22"/>
      <c r="H22" s="22"/>
      <c r="I22" s="22"/>
    </row>
    <row r="23" spans="1:20" x14ac:dyDescent="0.15">
      <c r="A23" s="5" t="s">
        <v>33</v>
      </c>
      <c r="E23" s="17" t="s">
        <v>16</v>
      </c>
      <c r="F23" s="3" t="s">
        <v>17</v>
      </c>
      <c r="S23" s="17" t="s">
        <v>16</v>
      </c>
      <c r="T23" s="3" t="s">
        <v>17</v>
      </c>
    </row>
    <row r="24" spans="1:20" x14ac:dyDescent="0.15">
      <c r="A24" s="5" t="s">
        <v>32</v>
      </c>
      <c r="E24" s="3" t="s">
        <v>12</v>
      </c>
      <c r="F24" s="3" t="s">
        <v>5</v>
      </c>
      <c r="H24" s="3" t="s">
        <v>38</v>
      </c>
      <c r="I24" s="3" t="s">
        <v>39</v>
      </c>
      <c r="S24" s="3" t="s">
        <v>12</v>
      </c>
      <c r="T24" s="3" t="s">
        <v>5</v>
      </c>
    </row>
    <row r="25" spans="1:20" x14ac:dyDescent="0.15">
      <c r="E25" s="25" t="e">
        <f t="shared" ref="E25" si="0">S25</f>
        <v>#DIV/0!</v>
      </c>
      <c r="F25" s="25">
        <f t="shared" ref="F25" si="1">T25</f>
        <v>0</v>
      </c>
      <c r="H25" s="8" t="str">
        <f>IF(ISNUMBER(E25), FORECAST(E25,$F$25:$F$28,$E$25:$E$28), "")</f>
        <v/>
      </c>
      <c r="I25" s="8" t="e">
        <f>IF(ISNUMBER(F25), F25-H25, "")</f>
        <v>#VALUE!</v>
      </c>
      <c r="S25" s="8" t="e">
        <f>H20</f>
        <v>#DIV/0!</v>
      </c>
      <c r="T25" s="8">
        <f>H3</f>
        <v>0</v>
      </c>
    </row>
    <row r="26" spans="1:20" ht="16" x14ac:dyDescent="0.2">
      <c r="A26" s="1" t="s">
        <v>45</v>
      </c>
      <c r="E26" s="25" t="e">
        <f t="shared" ref="E26:F28" si="2">S26</f>
        <v>#DIV/0!</v>
      </c>
      <c r="F26" s="25">
        <f t="shared" si="2"/>
        <v>0</v>
      </c>
      <c r="H26" s="8" t="str">
        <f t="shared" ref="H26:H28" si="3">IF(ISNUMBER(E26), FORECAST(E26,$F$25:$F$28,$E$25:$E$28), "")</f>
        <v/>
      </c>
      <c r="I26" s="8" t="e">
        <f>IF(ISNUMBER(F26), F26-H26, "")</f>
        <v>#VALUE!</v>
      </c>
      <c r="S26" s="8" t="e">
        <f>K20</f>
        <v>#DIV/0!</v>
      </c>
      <c r="T26" s="8">
        <f>K3</f>
        <v>0</v>
      </c>
    </row>
    <row r="27" spans="1:20" x14ac:dyDescent="0.15">
      <c r="A27" s="5" t="s">
        <v>46</v>
      </c>
      <c r="E27" s="25" t="e">
        <f t="shared" si="2"/>
        <v>#DIV/0!</v>
      </c>
      <c r="F27" s="25">
        <f t="shared" si="2"/>
        <v>0</v>
      </c>
      <c r="H27" s="8" t="str">
        <f t="shared" si="3"/>
        <v/>
      </c>
      <c r="I27" s="8" t="e">
        <f t="shared" ref="I27:I28" si="4">IF(ISNUMBER(F27), F27-H27, "")</f>
        <v>#VALUE!</v>
      </c>
      <c r="S27" s="8" t="e">
        <f>N20</f>
        <v>#DIV/0!</v>
      </c>
      <c r="T27" s="8">
        <f>N3</f>
        <v>0</v>
      </c>
    </row>
    <row r="28" spans="1:20" x14ac:dyDescent="0.15">
      <c r="E28" s="25" t="e">
        <f t="shared" si="2"/>
        <v>#DIV/0!</v>
      </c>
      <c r="F28" s="25">
        <f t="shared" si="2"/>
        <v>0</v>
      </c>
      <c r="H28" s="8" t="str">
        <f t="shared" si="3"/>
        <v/>
      </c>
      <c r="I28" s="8" t="e">
        <f t="shared" si="4"/>
        <v>#VALUE!</v>
      </c>
      <c r="S28" s="8" t="e">
        <f>Q20</f>
        <v>#DIV/0!</v>
      </c>
      <c r="T28" s="8">
        <f>Q3</f>
        <v>0</v>
      </c>
    </row>
    <row r="29" spans="1:20" ht="16" x14ac:dyDescent="0.2">
      <c r="A29" s="1" t="s">
        <v>44</v>
      </c>
      <c r="E29" s="17"/>
      <c r="F29" s="17"/>
    </row>
    <row r="30" spans="1:20" x14ac:dyDescent="0.15">
      <c r="A30" s="5" t="s">
        <v>48</v>
      </c>
      <c r="S30" s="3" t="s">
        <v>35</v>
      </c>
    </row>
    <row r="31" spans="1:20" x14ac:dyDescent="0.15">
      <c r="A31" s="12" t="s">
        <v>10</v>
      </c>
      <c r="B31" s="27" t="e">
        <f>F31</f>
        <v>#DIV/0!</v>
      </c>
      <c r="C31" s="3" t="s">
        <v>14</v>
      </c>
      <c r="E31" s="12" t="s">
        <v>14</v>
      </c>
      <c r="F31" s="9" t="e">
        <f>SLOPE($F$25:$F$28,$E$25:$E$28)</f>
        <v>#DIV/0!</v>
      </c>
      <c r="S31" s="3" t="s">
        <v>36</v>
      </c>
    </row>
    <row r="32" spans="1:20" x14ac:dyDescent="0.15">
      <c r="A32" s="12" t="s">
        <v>11</v>
      </c>
      <c r="B32" s="27" t="e">
        <f>F34</f>
        <v>#DIV/0!</v>
      </c>
      <c r="C32" s="3" t="s">
        <v>47</v>
      </c>
      <c r="E32" s="12" t="s">
        <v>15</v>
      </c>
      <c r="F32" s="9" t="e">
        <f>INTERCEPT($F$25:$F$28,$E$25:$E$28)</f>
        <v>#DIV/0!</v>
      </c>
      <c r="G32" s="3" t="s">
        <v>4</v>
      </c>
      <c r="S32" s="3" t="s">
        <v>37</v>
      </c>
    </row>
    <row r="33" spans="1:18" x14ac:dyDescent="0.15">
      <c r="F33" s="26"/>
    </row>
    <row r="34" spans="1:18" x14ac:dyDescent="0.15">
      <c r="A34" s="18"/>
      <c r="E34" s="12" t="s">
        <v>15</v>
      </c>
      <c r="F34" s="9" t="e">
        <f>F32/1000</f>
        <v>#DIV/0!</v>
      </c>
      <c r="G34" s="3" t="s">
        <v>0</v>
      </c>
    </row>
    <row r="35" spans="1:18" ht="16" x14ac:dyDescent="0.2">
      <c r="A35" s="1" t="s">
        <v>40</v>
      </c>
    </row>
    <row r="36" spans="1:18" x14ac:dyDescent="0.15">
      <c r="A36" s="5" t="s">
        <v>49</v>
      </c>
    </row>
    <row r="37" spans="1:18" x14ac:dyDescent="0.15">
      <c r="E37" s="12"/>
    </row>
    <row r="38" spans="1:18" x14ac:dyDescent="0.15">
      <c r="E38" s="12"/>
    </row>
    <row r="44" spans="1:18" x14ac:dyDescent="0.15">
      <c r="H44" s="8">
        <f>H46*1000</f>
        <v>947.51800000000003</v>
      </c>
      <c r="I44" s="3" t="s">
        <v>4</v>
      </c>
      <c r="K44" s="8">
        <f>K46*1000</f>
        <v>512.36275000000001</v>
      </c>
      <c r="L44" s="3" t="s">
        <v>4</v>
      </c>
      <c r="N44" s="8">
        <f>N46*1000</f>
        <v>218.41399999999999</v>
      </c>
      <c r="O44" s="3" t="s">
        <v>4</v>
      </c>
      <c r="Q44" s="8">
        <f>Q46*1000</f>
        <v>-0.3745</v>
      </c>
      <c r="R44" s="3" t="s">
        <v>4</v>
      </c>
    </row>
    <row r="45" spans="1:18" x14ac:dyDescent="0.15">
      <c r="H45" s="19">
        <f>H42/H44</f>
        <v>0</v>
      </c>
      <c r="K45" s="19">
        <f>K42/K44</f>
        <v>0</v>
      </c>
      <c r="N45" s="19">
        <f>N42/N44</f>
        <v>0</v>
      </c>
    </row>
    <row r="46" spans="1:18" x14ac:dyDescent="0.15">
      <c r="H46" s="9">
        <f>AVERAGE(H51:H60)</f>
        <v>0.94751800000000008</v>
      </c>
      <c r="I46" s="10">
        <f>AVERAGE(I51:I60)</f>
        <v>22.315552500000003</v>
      </c>
      <c r="K46" s="9">
        <f>AVERAGE(K51:K60)</f>
        <v>0.51236274999999998</v>
      </c>
      <c r="L46" s="10">
        <f>AVERAGE(L51:L60)</f>
        <v>22.345009999999998</v>
      </c>
      <c r="N46" s="9">
        <f>AVERAGE(N51:N60)</f>
        <v>0.218414</v>
      </c>
      <c r="O46" s="10">
        <f>AVERAGE(O51:O60)</f>
        <v>22.387239999999998</v>
      </c>
      <c r="Q46" s="9">
        <f>AVERAGE(Q51:Q60)</f>
        <v>-3.745E-4</v>
      </c>
      <c r="R46" s="10">
        <f>AVERAGE(R51:R60)</f>
        <v>22.335697499999998</v>
      </c>
    </row>
    <row r="47" spans="1:18" x14ac:dyDescent="0.15">
      <c r="H47" s="9">
        <f>STDEV(H51:H60)</f>
        <v>3.4982567087048835E-4</v>
      </c>
      <c r="I47" s="10">
        <f>STDEV(I51:I60)</f>
        <v>3.1823759860624558E-2</v>
      </c>
      <c r="K47" s="9">
        <f>STDEV(K51:K60)</f>
        <v>4.0161704396105946E-4</v>
      </c>
      <c r="L47" s="10">
        <f>STDEV(L51:L60)</f>
        <v>2.3824492999153329E-2</v>
      </c>
      <c r="N47" s="9">
        <f>STDEV(N51:N60)</f>
        <v>6.4849106907240769E-4</v>
      </c>
      <c r="O47" s="10">
        <f>STDEV(O51:O60)</f>
        <v>3.0061910562481638E-2</v>
      </c>
      <c r="Q47" s="9">
        <f>STDEV(Q51:Q60)</f>
        <v>8.0289061106313453E-5</v>
      </c>
      <c r="R47" s="10">
        <f>STDEV(R51:R60)</f>
        <v>3.0177420228817243E-2</v>
      </c>
    </row>
    <row r="48" spans="1:18" x14ac:dyDescent="0.15">
      <c r="H48" s="11">
        <f>H47/H46</f>
        <v>3.6920213744803614E-4</v>
      </c>
      <c r="I48" s="11">
        <f>I47/I46</f>
        <v>1.4260798544254978E-3</v>
      </c>
      <c r="K48" s="11">
        <f>K47/K46</f>
        <v>7.8385293224587363E-4</v>
      </c>
      <c r="L48" s="11">
        <f>L47/L46</f>
        <v>1.0662108899997507E-3</v>
      </c>
      <c r="N48" s="11">
        <f>N47/N46</f>
        <v>2.9690911254425436E-3</v>
      </c>
      <c r="O48" s="11">
        <f>O47/O46</f>
        <v>1.3428145033725302E-3</v>
      </c>
      <c r="Q48" s="11">
        <f>Q47/Q46</f>
        <v>-0.21439001630524288</v>
      </c>
      <c r="R48" s="11">
        <f>R47/R46</f>
        <v>1.3510847480280052E-3</v>
      </c>
    </row>
    <row r="49" spans="8:18" x14ac:dyDescent="0.15">
      <c r="H49" s="11"/>
      <c r="I49" s="11"/>
      <c r="K49" s="11"/>
      <c r="L49" s="11"/>
      <c r="N49" s="11"/>
      <c r="O49" s="11"/>
      <c r="Q49" s="11"/>
      <c r="R49" s="11"/>
    </row>
    <row r="51" spans="8:18" x14ac:dyDescent="0.15">
      <c r="H51" s="7">
        <v>0.94756799999999997</v>
      </c>
      <c r="I51" s="7">
        <v>22.326419999999999</v>
      </c>
      <c r="K51" s="7">
        <v>0.51254699999999997</v>
      </c>
      <c r="L51" s="7">
        <v>22.310269999999999</v>
      </c>
      <c r="N51" s="7">
        <v>0.21909000000000001</v>
      </c>
      <c r="O51" s="7">
        <v>22.408359999999998</v>
      </c>
      <c r="Q51" s="7">
        <v>-3.59E-4</v>
      </c>
      <c r="R51" s="7">
        <v>22.351199999999999</v>
      </c>
    </row>
    <row r="52" spans="8:18" x14ac:dyDescent="0.15">
      <c r="H52" s="7">
        <v>0.94742999999999999</v>
      </c>
      <c r="I52" s="7">
        <v>22.268129999999999</v>
      </c>
      <c r="K52" s="7">
        <v>0.51281100000000002</v>
      </c>
      <c r="L52" s="7">
        <v>22.34995</v>
      </c>
      <c r="N52" s="7">
        <v>0.217916</v>
      </c>
      <c r="O52" s="7">
        <v>22.34995</v>
      </c>
      <c r="Q52" s="7">
        <v>-4.17E-4</v>
      </c>
      <c r="R52" s="7">
        <v>22.34995</v>
      </c>
    </row>
    <row r="53" spans="8:18" x14ac:dyDescent="0.15">
      <c r="H53" s="7">
        <v>0.947959</v>
      </c>
      <c r="I53" s="7">
        <v>22.33258</v>
      </c>
      <c r="K53" s="7">
        <v>0.51188999999999996</v>
      </c>
      <c r="L53" s="7">
        <v>22.356200000000001</v>
      </c>
      <c r="N53" s="7">
        <v>0.217805</v>
      </c>
      <c r="O53" s="7">
        <v>22.41461</v>
      </c>
      <c r="Q53" s="7">
        <v>-4.5300000000000001E-4</v>
      </c>
      <c r="R53" s="7">
        <v>22.351199999999999</v>
      </c>
    </row>
    <row r="54" spans="8:18" x14ac:dyDescent="0.15">
      <c r="H54" s="7">
        <v>0.94711500000000004</v>
      </c>
      <c r="I54" s="7">
        <v>22.335080000000001</v>
      </c>
      <c r="K54" s="7">
        <v>0.51220299999999996</v>
      </c>
      <c r="L54" s="7">
        <v>22.363620000000001</v>
      </c>
      <c r="N54" s="7">
        <v>0.21884500000000001</v>
      </c>
      <c r="O54" s="7">
        <v>22.37604</v>
      </c>
      <c r="Q54" s="7">
        <v>-2.6899999999999998E-4</v>
      </c>
      <c r="R54" s="7">
        <v>22.29044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YL09-example</vt:lpstr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2020-09-10T16:58:20Z</dcterms:modified>
</cp:coreProperties>
</file>