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ufdenkampe/Documents/Arduino/YosemitechModbus/utilities/CalibrationProtocolSpreadsheet/"/>
    </mc:Choice>
  </mc:AlternateContent>
  <xr:revisionPtr revIDLastSave="0" documentId="13_ncr:1_{39AA8A56-D980-9745-BE4B-54C87D123F59}" xr6:coauthVersionLast="45" xr6:coauthVersionMax="45" xr10:uidLastSave="{00000000-0000-0000-0000-000000000000}"/>
  <bookViews>
    <workbookView xWindow="5020" yWindow="-21140" windowWidth="29540" windowHeight="19200" xr2:uid="{A01D2E8A-3A02-234A-9567-63BD2965B45A}"/>
  </bookViews>
  <sheets>
    <sheet name="YL0916112101" sheetId="1" r:id="rId1"/>
    <sheet name="YL0918071002" sheetId="2" r:id="rId2"/>
    <sheet name="YL0918071005" sheetId="3" r:id="rId3"/>
    <sheet name="YL0918071003" sheetId="4" r:id="rId4"/>
    <sheet name="YL091807100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P46" i="5" l="1"/>
  <c r="O46" i="5"/>
  <c r="M46" i="5"/>
  <c r="L46" i="5"/>
  <c r="J46" i="5"/>
  <c r="I46" i="5"/>
  <c r="G46" i="5"/>
  <c r="F46" i="5"/>
  <c r="P45" i="5"/>
  <c r="O45" i="5"/>
  <c r="O43" i="5" s="1"/>
  <c r="M45" i="5"/>
  <c r="L45" i="5"/>
  <c r="L43" i="5" s="1"/>
  <c r="L44" i="5" s="1"/>
  <c r="J45" i="5"/>
  <c r="I45" i="5"/>
  <c r="I43" i="5" s="1"/>
  <c r="I44" i="5" s="1"/>
  <c r="G45" i="5"/>
  <c r="F45" i="5"/>
  <c r="F43" i="5" s="1"/>
  <c r="F44" i="5" s="1"/>
  <c r="D25" i="5"/>
  <c r="D24" i="5"/>
  <c r="D23" i="5"/>
  <c r="D22" i="5"/>
  <c r="P5" i="5"/>
  <c r="O5" i="5"/>
  <c r="M5" i="5"/>
  <c r="L5" i="5"/>
  <c r="J5" i="5"/>
  <c r="I5" i="5"/>
  <c r="I6" i="5" s="1"/>
  <c r="G5" i="5"/>
  <c r="F5" i="5"/>
  <c r="D5" i="5"/>
  <c r="C5" i="5"/>
  <c r="P4" i="5"/>
  <c r="O4" i="5"/>
  <c r="O2" i="5" s="1"/>
  <c r="C25" i="5" s="1"/>
  <c r="M4" i="5"/>
  <c r="L4" i="5"/>
  <c r="L2" i="5" s="1"/>
  <c r="L3" i="5" s="1"/>
  <c r="J4" i="5"/>
  <c r="I4" i="5"/>
  <c r="I2" i="5" s="1"/>
  <c r="I3" i="5" s="1"/>
  <c r="G4" i="5"/>
  <c r="F4" i="5"/>
  <c r="F2" i="5" s="1"/>
  <c r="C22" i="5" s="1"/>
  <c r="D4" i="5"/>
  <c r="C4" i="5"/>
  <c r="C2" i="5" s="1"/>
  <c r="G47" i="5" l="1"/>
  <c r="O47" i="5"/>
  <c r="P47" i="5"/>
  <c r="O6" i="5"/>
  <c r="D6" i="5"/>
  <c r="I47" i="5"/>
  <c r="C6" i="5"/>
  <c r="J47" i="5"/>
  <c r="J6" i="5"/>
  <c r="L47" i="5"/>
  <c r="M47" i="5"/>
  <c r="F47" i="5"/>
  <c r="G6" i="5"/>
  <c r="L6" i="5"/>
  <c r="M6" i="5"/>
  <c r="F6" i="5"/>
  <c r="P6" i="5"/>
  <c r="C23" i="5"/>
  <c r="F23" i="5" s="1"/>
  <c r="F3" i="5"/>
  <c r="C24" i="5"/>
  <c r="P46" i="4"/>
  <c r="O46" i="4"/>
  <c r="M46" i="4"/>
  <c r="L46" i="4"/>
  <c r="J46" i="4"/>
  <c r="I46" i="4"/>
  <c r="G46" i="4"/>
  <c r="F46" i="4"/>
  <c r="P45" i="4"/>
  <c r="O45" i="4"/>
  <c r="O43" i="4" s="1"/>
  <c r="M45" i="4"/>
  <c r="L45" i="4"/>
  <c r="L43" i="4" s="1"/>
  <c r="L44" i="4" s="1"/>
  <c r="J45" i="4"/>
  <c r="I45" i="4"/>
  <c r="I43" i="4" s="1"/>
  <c r="I44" i="4" s="1"/>
  <c r="G45" i="4"/>
  <c r="F45" i="4"/>
  <c r="F43" i="4" s="1"/>
  <c r="F44" i="4" s="1"/>
  <c r="D25" i="4"/>
  <c r="D24" i="4"/>
  <c r="D23" i="4"/>
  <c r="D22" i="4"/>
  <c r="P5" i="4"/>
  <c r="P6" i="4" s="1"/>
  <c r="O5" i="4"/>
  <c r="M5" i="4"/>
  <c r="L5" i="4"/>
  <c r="J5" i="4"/>
  <c r="I5" i="4"/>
  <c r="G5" i="4"/>
  <c r="F5" i="4"/>
  <c r="D5" i="4"/>
  <c r="D6" i="4" s="1"/>
  <c r="C5" i="4"/>
  <c r="C6" i="4" s="1"/>
  <c r="P4" i="4"/>
  <c r="O4" i="4"/>
  <c r="O2" i="4" s="1"/>
  <c r="C25" i="4" s="1"/>
  <c r="M4" i="4"/>
  <c r="L4" i="4"/>
  <c r="L2" i="4" s="1"/>
  <c r="L3" i="4" s="1"/>
  <c r="J4" i="4"/>
  <c r="I4" i="4"/>
  <c r="I2" i="4" s="1"/>
  <c r="I3" i="4" s="1"/>
  <c r="G4" i="4"/>
  <c r="F4" i="4"/>
  <c r="F2" i="4" s="1"/>
  <c r="C22" i="4" s="1"/>
  <c r="D4" i="4"/>
  <c r="C4" i="4"/>
  <c r="C2" i="4" s="1"/>
  <c r="P46" i="3"/>
  <c r="O46" i="3"/>
  <c r="M46" i="3"/>
  <c r="L46" i="3"/>
  <c r="J46" i="3"/>
  <c r="I46" i="3"/>
  <c r="G46" i="3"/>
  <c r="F46" i="3"/>
  <c r="P45" i="3"/>
  <c r="O45" i="3"/>
  <c r="O43" i="3" s="1"/>
  <c r="M45" i="3"/>
  <c r="L45" i="3"/>
  <c r="L43" i="3" s="1"/>
  <c r="L44" i="3" s="1"/>
  <c r="J45" i="3"/>
  <c r="I45" i="3"/>
  <c r="I43" i="3" s="1"/>
  <c r="I44" i="3" s="1"/>
  <c r="G45" i="3"/>
  <c r="F45" i="3"/>
  <c r="F43" i="3" s="1"/>
  <c r="F44" i="3" s="1"/>
  <c r="D25" i="3"/>
  <c r="D24" i="3"/>
  <c r="D23" i="3"/>
  <c r="D22" i="3"/>
  <c r="P5" i="3"/>
  <c r="O5" i="3"/>
  <c r="M5" i="3"/>
  <c r="L5" i="3"/>
  <c r="J5" i="3"/>
  <c r="I5" i="3"/>
  <c r="G5" i="3"/>
  <c r="F5" i="3"/>
  <c r="D5" i="3"/>
  <c r="C5" i="3"/>
  <c r="P4" i="3"/>
  <c r="O4" i="3"/>
  <c r="O2" i="3" s="1"/>
  <c r="C25" i="3" s="1"/>
  <c r="M4" i="3"/>
  <c r="L4" i="3"/>
  <c r="L2" i="3" s="1"/>
  <c r="J4" i="3"/>
  <c r="I4" i="3"/>
  <c r="I2" i="3" s="1"/>
  <c r="G4" i="3"/>
  <c r="F4" i="3"/>
  <c r="F2" i="3" s="1"/>
  <c r="C22" i="3" s="1"/>
  <c r="D4" i="3"/>
  <c r="C4" i="3"/>
  <c r="C2" i="3" s="1"/>
  <c r="P46" i="2"/>
  <c r="O46" i="2"/>
  <c r="M46" i="2"/>
  <c r="L46" i="2"/>
  <c r="J46" i="2"/>
  <c r="I46" i="2"/>
  <c r="G46" i="2"/>
  <c r="F46" i="2"/>
  <c r="P45" i="2"/>
  <c r="O45" i="2"/>
  <c r="O43" i="2" s="1"/>
  <c r="M45" i="2"/>
  <c r="L45" i="2"/>
  <c r="L43" i="2" s="1"/>
  <c r="L44" i="2" s="1"/>
  <c r="J45" i="2"/>
  <c r="I45" i="2"/>
  <c r="I43" i="2" s="1"/>
  <c r="I44" i="2" s="1"/>
  <c r="G45" i="2"/>
  <c r="F45" i="2"/>
  <c r="F43" i="2" s="1"/>
  <c r="F44" i="2" s="1"/>
  <c r="D25" i="2"/>
  <c r="D24" i="2"/>
  <c r="D23" i="2"/>
  <c r="D22" i="2"/>
  <c r="P5" i="2"/>
  <c r="O5" i="2"/>
  <c r="M5" i="2"/>
  <c r="L5" i="2"/>
  <c r="J5" i="2"/>
  <c r="I5" i="2"/>
  <c r="G5" i="2"/>
  <c r="F5" i="2"/>
  <c r="D5" i="2"/>
  <c r="C5" i="2"/>
  <c r="P4" i="2"/>
  <c r="O4" i="2"/>
  <c r="O2" i="2" s="1"/>
  <c r="C25" i="2" s="1"/>
  <c r="M4" i="2"/>
  <c r="L4" i="2"/>
  <c r="L2" i="2" s="1"/>
  <c r="J4" i="2"/>
  <c r="I4" i="2"/>
  <c r="I2" i="2" s="1"/>
  <c r="I3" i="2" s="1"/>
  <c r="G4" i="2"/>
  <c r="F4" i="2"/>
  <c r="D4" i="2"/>
  <c r="C4" i="2"/>
  <c r="C2" i="2" s="1"/>
  <c r="F2" i="2"/>
  <c r="C22" i="2" s="1"/>
  <c r="P46" i="1"/>
  <c r="O46" i="1"/>
  <c r="M46" i="1"/>
  <c r="L46" i="1"/>
  <c r="J46" i="1"/>
  <c r="I46" i="1"/>
  <c r="G46" i="1"/>
  <c r="F46" i="1"/>
  <c r="P45" i="1"/>
  <c r="O45" i="1"/>
  <c r="O43" i="1" s="1"/>
  <c r="M45" i="1"/>
  <c r="L45" i="1"/>
  <c r="L43" i="1" s="1"/>
  <c r="L44" i="1" s="1"/>
  <c r="J45" i="1"/>
  <c r="I45" i="1"/>
  <c r="I43" i="1" s="1"/>
  <c r="I44" i="1" s="1"/>
  <c r="G45" i="1"/>
  <c r="F45" i="1"/>
  <c r="F43" i="1" s="1"/>
  <c r="F44" i="1" s="1"/>
  <c r="D25" i="1"/>
  <c r="D24" i="1"/>
  <c r="D23" i="1"/>
  <c r="D22" i="1"/>
  <c r="P5" i="1"/>
  <c r="O5" i="1"/>
  <c r="P4" i="1"/>
  <c r="O4" i="1"/>
  <c r="O2" i="1" s="1"/>
  <c r="C25" i="1" s="1"/>
  <c r="M5" i="1"/>
  <c r="L5" i="1"/>
  <c r="M4" i="1"/>
  <c r="L4" i="1"/>
  <c r="L2" i="1" s="1"/>
  <c r="L3" i="1" s="1"/>
  <c r="J5" i="1"/>
  <c r="I5" i="1"/>
  <c r="J4" i="1"/>
  <c r="I4" i="1"/>
  <c r="I2" i="1" s="1"/>
  <c r="I3" i="1" s="1"/>
  <c r="G5" i="1"/>
  <c r="F5" i="1"/>
  <c r="G4" i="1"/>
  <c r="F4" i="1"/>
  <c r="F2" i="1" s="1"/>
  <c r="C22" i="1" s="1"/>
  <c r="D5" i="1"/>
  <c r="C5" i="1"/>
  <c r="D4" i="1"/>
  <c r="C4" i="1"/>
  <c r="C2" i="1" s="1"/>
  <c r="J6" i="2" l="1"/>
  <c r="O6" i="1"/>
  <c r="J6" i="1"/>
  <c r="G25" i="5"/>
  <c r="G23" i="5"/>
  <c r="D33" i="5"/>
  <c r="D31" i="5" s="1"/>
  <c r="F22" i="5"/>
  <c r="D30" i="5"/>
  <c r="F25" i="5"/>
  <c r="F24" i="5"/>
  <c r="G24" i="5"/>
  <c r="G22" i="5"/>
  <c r="J6" i="4"/>
  <c r="G6" i="2"/>
  <c r="D6" i="3"/>
  <c r="F47" i="4"/>
  <c r="F6" i="3"/>
  <c r="J47" i="4"/>
  <c r="F47" i="1"/>
  <c r="C23" i="1"/>
  <c r="G47" i="1"/>
  <c r="F47" i="3"/>
  <c r="C6" i="3"/>
  <c r="I6" i="4"/>
  <c r="G6" i="4"/>
  <c r="G47" i="4"/>
  <c r="I47" i="4"/>
  <c r="L47" i="4"/>
  <c r="M47" i="4"/>
  <c r="O47" i="4"/>
  <c r="P47" i="4"/>
  <c r="M6" i="4"/>
  <c r="F6" i="4"/>
  <c r="O6" i="4"/>
  <c r="L6" i="4"/>
  <c r="C23" i="4"/>
  <c r="F23" i="4" s="1"/>
  <c r="F3" i="4"/>
  <c r="C24" i="4"/>
  <c r="P6" i="3"/>
  <c r="J6" i="3"/>
  <c r="G6" i="3"/>
  <c r="C23" i="3"/>
  <c r="I3" i="3"/>
  <c r="I6" i="3"/>
  <c r="L6" i="3"/>
  <c r="M6" i="3"/>
  <c r="O6" i="3"/>
  <c r="J47" i="3"/>
  <c r="I47" i="3"/>
  <c r="L47" i="3"/>
  <c r="M47" i="3"/>
  <c r="O47" i="3"/>
  <c r="G47" i="3"/>
  <c r="P47" i="3"/>
  <c r="L3" i="3"/>
  <c r="C24" i="3"/>
  <c r="D30" i="3" s="1"/>
  <c r="F3" i="3"/>
  <c r="F47" i="2"/>
  <c r="J47" i="2"/>
  <c r="I47" i="2"/>
  <c r="L47" i="2"/>
  <c r="M47" i="2"/>
  <c r="O47" i="2"/>
  <c r="G47" i="2"/>
  <c r="P47" i="2"/>
  <c r="I6" i="2"/>
  <c r="F6" i="2"/>
  <c r="L6" i="2"/>
  <c r="M6" i="2"/>
  <c r="C6" i="2"/>
  <c r="O6" i="2"/>
  <c r="D6" i="2"/>
  <c r="P6" i="2"/>
  <c r="L3" i="2"/>
  <c r="C24" i="2"/>
  <c r="C23" i="2"/>
  <c r="G23" i="2" s="1"/>
  <c r="F3" i="2"/>
  <c r="L47" i="1"/>
  <c r="I47" i="1"/>
  <c r="J47" i="1"/>
  <c r="M47" i="1"/>
  <c r="O47" i="1"/>
  <c r="P47" i="1"/>
  <c r="F3" i="1"/>
  <c r="C24" i="1"/>
  <c r="G6" i="1"/>
  <c r="F6" i="1"/>
  <c r="L6" i="1"/>
  <c r="M6" i="1"/>
  <c r="I6" i="1"/>
  <c r="P6" i="1"/>
  <c r="D6" i="1"/>
  <c r="C6" i="1"/>
  <c r="G25" i="2" l="1"/>
  <c r="G22" i="3"/>
  <c r="G25" i="3"/>
  <c r="D33" i="1"/>
  <c r="D31" i="1" s="1"/>
  <c r="G22" i="4"/>
  <c r="F22" i="4"/>
  <c r="F25" i="4"/>
  <c r="G25" i="4"/>
  <c r="G23" i="4"/>
  <c r="G24" i="4"/>
  <c r="F24" i="4"/>
  <c r="D30" i="4"/>
  <c r="D33" i="4"/>
  <c r="D31" i="4" s="1"/>
  <c r="G23" i="3"/>
  <c r="D33" i="3"/>
  <c r="D31" i="3" s="1"/>
  <c r="G24" i="3"/>
  <c r="F24" i="3"/>
  <c r="F23" i="3"/>
  <c r="F22" i="3"/>
  <c r="F25" i="3"/>
  <c r="D30" i="2"/>
  <c r="F22" i="2"/>
  <c r="G22" i="2"/>
  <c r="G24" i="2"/>
  <c r="F24" i="2"/>
  <c r="F23" i="2"/>
  <c r="F25" i="2"/>
  <c r="D33" i="2"/>
  <c r="D31" i="2" s="1"/>
  <c r="F25" i="1"/>
  <c r="G22" i="1"/>
  <c r="F24" i="1"/>
  <c r="F22" i="1"/>
  <c r="G25" i="1"/>
  <c r="F23" i="1"/>
  <c r="G23" i="1"/>
  <c r="G24" i="1"/>
</calcChain>
</file>

<file path=xl/sharedStrings.xml><?xml version="1.0" encoding="utf-8"?>
<sst xmlns="http://schemas.openxmlformats.org/spreadsheetml/2006/main" count="261" uniqueCount="30">
  <si>
    <t>mS/cm</t>
  </si>
  <si>
    <t>Average</t>
  </si>
  <si>
    <t>Std</t>
  </si>
  <si>
    <t>%CV</t>
  </si>
  <si>
    <t>µS/cm</t>
  </si>
  <si>
    <t>Reference</t>
  </si>
  <si>
    <t>tap water</t>
  </si>
  <si>
    <t>YL0916112101</t>
  </si>
  <si>
    <t>hw 1.2,sw 1.6</t>
  </si>
  <si>
    <t>Date:</t>
  </si>
  <si>
    <t>SN:</t>
  </si>
  <si>
    <t>Version:</t>
  </si>
  <si>
    <t>K:</t>
  </si>
  <si>
    <t>B:</t>
  </si>
  <si>
    <t>Measured</t>
  </si>
  <si>
    <t>°C</t>
  </si>
  <si>
    <t>s</t>
  </si>
  <si>
    <t>slope</t>
  </si>
  <si>
    <t>intercept</t>
  </si>
  <si>
    <t>X</t>
  </si>
  <si>
    <t>Y</t>
  </si>
  <si>
    <t>residual</t>
  </si>
  <si>
    <t>predicted</t>
  </si>
  <si>
    <t>previous</t>
  </si>
  <si>
    <t>Set User Coefficients to:</t>
  </si>
  <si>
    <t>YL0918071002</t>
  </si>
  <si>
    <t>hw 1.2,sw 1.8</t>
  </si>
  <si>
    <t>YL0918071005</t>
  </si>
  <si>
    <t>YL0918071003</t>
  </si>
  <si>
    <t>YL0918071001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</si>
</sst>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yyyy\-mm\-dd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2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0" fontId="3" fillId="0" borderId="0" xfId="1" applyNumberFormat="1" applyFon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0" fillId="0" borderId="0" xfId="0" applyAlignment="1">
      <alignment horizontal="left"/>
    </xf>
    <xf numFmtId="167" fontId="0" fillId="2" borderId="0" xfId="0" applyNumberFormat="1" applyFill="1" applyAlignment="1">
      <alignment horizontal="left"/>
    </xf>
    <xf numFmtId="164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21831013640900501"/>
          <c:y val="1.904761904761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53543374775701"/>
          <c:y val="0.104761843865186"/>
          <c:w val="0.77817001751539305"/>
          <c:h val="0.70952339708693901"/>
        </c:manualLayout>
      </c:layout>
      <c:scatterChart>
        <c:scatterStyle val="lineMarker"/>
        <c:varyColors val="0"/>
        <c:ser>
          <c:idx val="0"/>
          <c:order val="0"/>
          <c:tx>
            <c:v>References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name>linear fit</c:name>
            <c:spPr>
              <a:ln w="3175">
                <a:solidFill>
                  <a:srgbClr val="003366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0158031088082901"/>
                  <c:y val="2.5283005543589563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YL0916112101!$C$22:$C$28</c:f>
              <c:numCache>
                <c:formatCode>0.00</c:formatCode>
                <c:ptCount val="7"/>
                <c:pt idx="0">
                  <c:v>903.74919999999997</c:v>
                </c:pt>
                <c:pt idx="1">
                  <c:v>445.45949999999993</c:v>
                </c:pt>
                <c:pt idx="2">
                  <c:v>214.29349999999999</c:v>
                </c:pt>
                <c:pt idx="3">
                  <c:v>-15.044199999999998</c:v>
                </c:pt>
              </c:numCache>
            </c:numRef>
          </c:xVal>
          <c:yVal>
            <c:numRef>
              <c:f>YL0916112101!$D$22:$D$28</c:f>
              <c:numCache>
                <c:formatCode>0.00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F-9546-8AC1-81A8267E8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58904"/>
        <c:axId val="-2133566584"/>
      </c:scatterChart>
      <c:valAx>
        <c:axId val="-213355890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Values</a:t>
                </a:r>
              </a:p>
            </c:rich>
          </c:tx>
          <c:layout>
            <c:manualLayout>
              <c:xMode val="edge"/>
              <c:yMode val="edge"/>
              <c:x val="0.36267661084617903"/>
              <c:y val="0.9047615298087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66584"/>
        <c:crosses val="autoZero"/>
        <c:crossBetween val="midCat"/>
      </c:valAx>
      <c:valAx>
        <c:axId val="-21335665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Reference Values</a:t>
                </a:r>
              </a:p>
            </c:rich>
          </c:tx>
          <c:layout>
            <c:manualLayout>
              <c:xMode val="edge"/>
              <c:yMode val="edge"/>
              <c:x val="2.8169014084507001E-2"/>
              <c:y val="0.3142857142857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58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Curvature</a:t>
            </a:r>
          </a:p>
        </c:rich>
      </c:tx>
      <c:layout>
        <c:manualLayout>
          <c:xMode val="edge"/>
          <c:yMode val="edge"/>
          <c:x val="0.21428599550056199"/>
          <c:y val="3.3898305084745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74708331615615"/>
          <c:y val="0.169492226778613"/>
          <c:w val="0.77049511481221911"/>
          <c:h val="0.669494295775522"/>
        </c:manualLayout>
      </c:layout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9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YL0918071001!$C$22:$C$28</c:f>
              <c:numCache>
                <c:formatCode>0.00</c:formatCode>
                <c:ptCount val="7"/>
                <c:pt idx="0">
                  <c:v>522.04683333333321</c:v>
                </c:pt>
                <c:pt idx="1">
                  <c:v>53.739000000000004</c:v>
                </c:pt>
                <c:pt idx="2">
                  <c:v>-172.47499999999997</c:v>
                </c:pt>
                <c:pt idx="3">
                  <c:v>-402.16200000000009</c:v>
                </c:pt>
              </c:numCache>
            </c:numRef>
          </c:xVal>
          <c:yVal>
            <c:numRef>
              <c:f>YL0918071001!$G$22:$G$28</c:f>
              <c:numCache>
                <c:formatCode>0.00</c:formatCode>
                <c:ptCount val="7"/>
                <c:pt idx="0">
                  <c:v>-2.1630725649881697</c:v>
                </c:pt>
                <c:pt idx="1">
                  <c:v>4.6529542141102525</c:v>
                </c:pt>
                <c:pt idx="2">
                  <c:v>-0.53183553036978992</c:v>
                </c:pt>
                <c:pt idx="3">
                  <c:v>-1.958046118752236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7C-1544-91DD-2CC23D773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85320"/>
        <c:axId val="-2092779288"/>
      </c:scatterChart>
      <c:valAx>
        <c:axId val="-209278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aseline="0"/>
                  <a:t>Measured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642913385826801"/>
              <c:y val="0.83051181102362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79288"/>
        <c:crosses val="autoZero"/>
        <c:crossBetween val="midCat"/>
      </c:valAx>
      <c:valAx>
        <c:axId val="-209277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</a:t>
                </a:r>
              </a:p>
            </c:rich>
          </c:tx>
          <c:layout>
            <c:manualLayout>
              <c:xMode val="edge"/>
              <c:yMode val="edge"/>
              <c:x val="2.8571428571428598E-2"/>
              <c:y val="0.296611504070465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85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Curvature</a:t>
            </a:r>
          </a:p>
        </c:rich>
      </c:tx>
      <c:layout>
        <c:manualLayout>
          <c:xMode val="edge"/>
          <c:yMode val="edge"/>
          <c:x val="0.21428599550056199"/>
          <c:y val="3.3898305084745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74708331615615"/>
          <c:y val="0.169492226778613"/>
          <c:w val="0.77049511481221911"/>
          <c:h val="0.669494295775522"/>
        </c:manualLayout>
      </c:layout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9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YL0916112101!$C$22:$C$28</c:f>
              <c:numCache>
                <c:formatCode>0.00</c:formatCode>
                <c:ptCount val="7"/>
                <c:pt idx="0">
                  <c:v>903.74919999999997</c:v>
                </c:pt>
                <c:pt idx="1">
                  <c:v>445.45949999999993</c:v>
                </c:pt>
                <c:pt idx="2">
                  <c:v>214.29349999999999</c:v>
                </c:pt>
                <c:pt idx="3">
                  <c:v>-15.044199999999998</c:v>
                </c:pt>
              </c:numCache>
            </c:numRef>
          </c:xVal>
          <c:yVal>
            <c:numRef>
              <c:f>YL0916112101!$G$22:$G$28</c:f>
              <c:numCache>
                <c:formatCode>0.00</c:formatCode>
                <c:ptCount val="7"/>
                <c:pt idx="0">
                  <c:v>0.35757584108728224</c:v>
                </c:pt>
                <c:pt idx="1">
                  <c:v>-0.98431442477971132</c:v>
                </c:pt>
                <c:pt idx="2">
                  <c:v>0.54392327028637055</c:v>
                </c:pt>
                <c:pt idx="3">
                  <c:v>8.2815313405937729E-2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3D-CB44-B467-E4A059A6D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85320"/>
        <c:axId val="-2092779288"/>
      </c:scatterChart>
      <c:valAx>
        <c:axId val="-209278532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aseline="0"/>
                  <a:t>Measured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642913385826801"/>
              <c:y val="0.83051181102362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79288"/>
        <c:crosses val="autoZero"/>
        <c:crossBetween val="midCat"/>
      </c:valAx>
      <c:valAx>
        <c:axId val="-209277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</a:t>
                </a:r>
              </a:p>
            </c:rich>
          </c:tx>
          <c:layout>
            <c:manualLayout>
              <c:xMode val="edge"/>
              <c:yMode val="edge"/>
              <c:x val="2.8571428571428598E-2"/>
              <c:y val="0.296611504070465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85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21831013640900501"/>
          <c:y val="1.904761904761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53543374775701"/>
          <c:y val="0.104761843865186"/>
          <c:w val="0.77817001751539305"/>
          <c:h val="0.70952339708693901"/>
        </c:manualLayout>
      </c:layout>
      <c:scatterChart>
        <c:scatterStyle val="lineMarker"/>
        <c:varyColors val="0"/>
        <c:ser>
          <c:idx val="0"/>
          <c:order val="0"/>
          <c:tx>
            <c:v>References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name>linear fit</c:name>
            <c:spPr>
              <a:ln w="3175">
                <a:solidFill>
                  <a:srgbClr val="003366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0158031088082901"/>
                  <c:y val="2.5283005543589563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YL0918071002!$C$22:$C$28</c:f>
              <c:numCache>
                <c:formatCode>0.00</c:formatCode>
                <c:ptCount val="7"/>
                <c:pt idx="0">
                  <c:v>248.14650000000003</c:v>
                </c:pt>
                <c:pt idx="1">
                  <c:v>-222.48399999999998</c:v>
                </c:pt>
                <c:pt idx="2">
                  <c:v>-475.75300000000004</c:v>
                </c:pt>
                <c:pt idx="3">
                  <c:v>-707.50516666666658</c:v>
                </c:pt>
              </c:numCache>
            </c:numRef>
          </c:xVal>
          <c:yVal>
            <c:numRef>
              <c:f>YL0918071002!$D$22:$D$28</c:f>
              <c:numCache>
                <c:formatCode>0.00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F-F742-82DF-885D1AD5D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58904"/>
        <c:axId val="-2133566584"/>
      </c:scatterChart>
      <c:valAx>
        <c:axId val="-213355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Values</a:t>
                </a:r>
              </a:p>
            </c:rich>
          </c:tx>
          <c:layout>
            <c:manualLayout>
              <c:xMode val="edge"/>
              <c:yMode val="edge"/>
              <c:x val="0.36267661084617903"/>
              <c:y val="0.9047615298087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66584"/>
        <c:crosses val="autoZero"/>
        <c:crossBetween val="midCat"/>
      </c:valAx>
      <c:valAx>
        <c:axId val="-2133566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Reference Values</a:t>
                </a:r>
              </a:p>
            </c:rich>
          </c:tx>
          <c:layout>
            <c:manualLayout>
              <c:xMode val="edge"/>
              <c:yMode val="edge"/>
              <c:x val="2.8169014084507001E-2"/>
              <c:y val="0.3142857142857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58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Curvature</a:t>
            </a:r>
          </a:p>
        </c:rich>
      </c:tx>
      <c:layout>
        <c:manualLayout>
          <c:xMode val="edge"/>
          <c:yMode val="edge"/>
          <c:x val="0.21428599550056199"/>
          <c:y val="3.3898305084745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74708331615615"/>
          <c:y val="0.169492226778613"/>
          <c:w val="0.77049511481221911"/>
          <c:h val="0.669494295775522"/>
        </c:manualLayout>
      </c:layout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9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YL0918071002!$C$22:$C$28</c:f>
              <c:numCache>
                <c:formatCode>0.00</c:formatCode>
                <c:ptCount val="7"/>
                <c:pt idx="0">
                  <c:v>248.14650000000003</c:v>
                </c:pt>
                <c:pt idx="1">
                  <c:v>-222.48399999999998</c:v>
                </c:pt>
                <c:pt idx="2">
                  <c:v>-475.75300000000004</c:v>
                </c:pt>
                <c:pt idx="3">
                  <c:v>-707.50516666666658</c:v>
                </c:pt>
              </c:numCache>
            </c:numRef>
          </c:xVal>
          <c:yVal>
            <c:numRef>
              <c:f>YL0918071002!$G$22:$G$28</c:f>
              <c:numCache>
                <c:formatCode>0.00</c:formatCode>
                <c:ptCount val="7"/>
                <c:pt idx="0">
                  <c:v>2.0398365535725134</c:v>
                </c:pt>
                <c:pt idx="1">
                  <c:v>-7.2673981941136958</c:v>
                </c:pt>
                <c:pt idx="2">
                  <c:v>6.7980755962341277</c:v>
                </c:pt>
                <c:pt idx="3">
                  <c:v>-1.5705139556931726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0F-2848-9E78-9E9EC6D19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85320"/>
        <c:axId val="-2092779288"/>
      </c:scatterChart>
      <c:valAx>
        <c:axId val="-209278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aseline="0"/>
                  <a:t>Measured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642913385826801"/>
              <c:y val="0.83051181102362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79288"/>
        <c:crosses val="autoZero"/>
        <c:crossBetween val="midCat"/>
      </c:valAx>
      <c:valAx>
        <c:axId val="-209277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</a:t>
                </a:r>
              </a:p>
            </c:rich>
          </c:tx>
          <c:layout>
            <c:manualLayout>
              <c:xMode val="edge"/>
              <c:yMode val="edge"/>
              <c:x val="2.8571428571428598E-2"/>
              <c:y val="0.296611504070465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85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21831013640900501"/>
          <c:y val="1.904761904761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53543374775701"/>
          <c:y val="0.104761843865186"/>
          <c:w val="0.77817001751539305"/>
          <c:h val="0.70952339708693901"/>
        </c:manualLayout>
      </c:layout>
      <c:scatterChart>
        <c:scatterStyle val="lineMarker"/>
        <c:varyColors val="0"/>
        <c:ser>
          <c:idx val="0"/>
          <c:order val="0"/>
          <c:tx>
            <c:v>References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name>linear fit</c:name>
            <c:spPr>
              <a:ln w="3175">
                <a:solidFill>
                  <a:srgbClr val="003366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0158031088082901"/>
                  <c:y val="2.5283005543589563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YL0918071005!$C$22:$C$28</c:f>
              <c:numCache>
                <c:formatCode>0.00</c:formatCode>
                <c:ptCount val="7"/>
                <c:pt idx="0">
                  <c:v>404.6513333333333</c:v>
                </c:pt>
                <c:pt idx="1">
                  <c:v>-94.015200000000007</c:v>
                </c:pt>
                <c:pt idx="2">
                  <c:v>-332.78083333333331</c:v>
                </c:pt>
                <c:pt idx="3">
                  <c:v>-575.09383333333335</c:v>
                </c:pt>
              </c:numCache>
            </c:numRef>
          </c:xVal>
          <c:yVal>
            <c:numRef>
              <c:f>YL0918071005!$D$22:$D$28</c:f>
              <c:numCache>
                <c:formatCode>0.00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A1-AA46-A8E1-BCCEB538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58904"/>
        <c:axId val="-2133566584"/>
      </c:scatterChart>
      <c:valAx>
        <c:axId val="-213355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Values</a:t>
                </a:r>
              </a:p>
            </c:rich>
          </c:tx>
          <c:layout>
            <c:manualLayout>
              <c:xMode val="edge"/>
              <c:yMode val="edge"/>
              <c:x val="0.36267661084617903"/>
              <c:y val="0.9047615298087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66584"/>
        <c:crosses val="autoZero"/>
        <c:crossBetween val="midCat"/>
      </c:valAx>
      <c:valAx>
        <c:axId val="-2133566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Reference Values</a:t>
                </a:r>
              </a:p>
            </c:rich>
          </c:tx>
          <c:layout>
            <c:manualLayout>
              <c:xMode val="edge"/>
              <c:yMode val="edge"/>
              <c:x val="2.8169014084507001E-2"/>
              <c:y val="0.3142857142857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58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Curvature</a:t>
            </a:r>
          </a:p>
        </c:rich>
      </c:tx>
      <c:layout>
        <c:manualLayout>
          <c:xMode val="edge"/>
          <c:yMode val="edge"/>
          <c:x val="0.21428599550056199"/>
          <c:y val="3.3898305084745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74708331615615"/>
          <c:y val="0.169492226778613"/>
          <c:w val="0.77049511481221911"/>
          <c:h val="0.669494295775522"/>
        </c:manualLayout>
      </c:layout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9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YL0918071005!$C$22:$C$28</c:f>
              <c:numCache>
                <c:formatCode>0.00</c:formatCode>
                <c:ptCount val="7"/>
                <c:pt idx="0">
                  <c:v>404.6513333333333</c:v>
                </c:pt>
                <c:pt idx="1">
                  <c:v>-94.015200000000007</c:v>
                </c:pt>
                <c:pt idx="2">
                  <c:v>-332.78083333333331</c:v>
                </c:pt>
                <c:pt idx="3">
                  <c:v>-575.09383333333335</c:v>
                </c:pt>
              </c:numCache>
            </c:numRef>
          </c:xVal>
          <c:yVal>
            <c:numRef>
              <c:f>YL0918071005!$G$22:$G$28</c:f>
              <c:numCache>
                <c:formatCode>0.00</c:formatCode>
                <c:ptCount val="7"/>
                <c:pt idx="0">
                  <c:v>-2.9186600594621268</c:v>
                </c:pt>
                <c:pt idx="1">
                  <c:v>6.0619000518979078</c:v>
                </c:pt>
                <c:pt idx="2">
                  <c:v>-0.23402585073552018</c:v>
                </c:pt>
                <c:pt idx="3">
                  <c:v>-2.9092141417003177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68-2D43-920B-3773A75B2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85320"/>
        <c:axId val="-2092779288"/>
      </c:scatterChart>
      <c:valAx>
        <c:axId val="-209278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aseline="0"/>
                  <a:t>Measured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642913385826801"/>
              <c:y val="0.83051181102362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79288"/>
        <c:crosses val="autoZero"/>
        <c:crossBetween val="midCat"/>
      </c:valAx>
      <c:valAx>
        <c:axId val="-209277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</a:t>
                </a:r>
              </a:p>
            </c:rich>
          </c:tx>
          <c:layout>
            <c:manualLayout>
              <c:xMode val="edge"/>
              <c:yMode val="edge"/>
              <c:x val="2.8571428571428598E-2"/>
              <c:y val="0.296611504070465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85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21831013640900501"/>
          <c:y val="1.904761904761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53543374775701"/>
          <c:y val="0.104761843865186"/>
          <c:w val="0.77817001751539305"/>
          <c:h val="0.70952339708693901"/>
        </c:manualLayout>
      </c:layout>
      <c:scatterChart>
        <c:scatterStyle val="lineMarker"/>
        <c:varyColors val="0"/>
        <c:ser>
          <c:idx val="0"/>
          <c:order val="0"/>
          <c:tx>
            <c:v>References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name>linear fit</c:name>
            <c:spPr>
              <a:ln w="3175">
                <a:solidFill>
                  <a:srgbClr val="003366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0158031088082901"/>
                  <c:y val="2.5283005543589563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YL0918071003!$C$22:$C$28</c:f>
              <c:numCache>
                <c:formatCode>0.00</c:formatCode>
                <c:ptCount val="7"/>
                <c:pt idx="0">
                  <c:v>343.03149999999999</c:v>
                </c:pt>
                <c:pt idx="1">
                  <c:v>-124.72850000000001</c:v>
                </c:pt>
                <c:pt idx="2">
                  <c:v>-384.13350000000008</c:v>
                </c:pt>
                <c:pt idx="3">
                  <c:v>-590.35783333333336</c:v>
                </c:pt>
              </c:numCache>
            </c:numRef>
          </c:xVal>
          <c:yVal>
            <c:numRef>
              <c:f>YL0918071003!$D$22:$D$28</c:f>
              <c:numCache>
                <c:formatCode>0.00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C-F747-BBB3-3BA0CC380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58904"/>
        <c:axId val="-2133566584"/>
      </c:scatterChart>
      <c:valAx>
        <c:axId val="-213355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Values</a:t>
                </a:r>
              </a:p>
            </c:rich>
          </c:tx>
          <c:layout>
            <c:manualLayout>
              <c:xMode val="edge"/>
              <c:yMode val="edge"/>
              <c:x val="0.36267661084617903"/>
              <c:y val="0.9047615298087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66584"/>
        <c:crosses val="autoZero"/>
        <c:crossBetween val="midCat"/>
      </c:valAx>
      <c:valAx>
        <c:axId val="-2133566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Reference Values</a:t>
                </a:r>
              </a:p>
            </c:rich>
          </c:tx>
          <c:layout>
            <c:manualLayout>
              <c:xMode val="edge"/>
              <c:yMode val="edge"/>
              <c:x val="2.8169014084507001E-2"/>
              <c:y val="0.3142857142857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58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Curvature</a:t>
            </a:r>
          </a:p>
        </c:rich>
      </c:tx>
      <c:layout>
        <c:manualLayout>
          <c:xMode val="edge"/>
          <c:yMode val="edge"/>
          <c:x val="0.21428599550056199"/>
          <c:y val="3.3898305084745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74708331615615"/>
          <c:y val="0.169492226778613"/>
          <c:w val="0.77049511481221911"/>
          <c:h val="0.669494295775522"/>
        </c:manualLayout>
      </c:layout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9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YL0918071003!$C$22:$C$28</c:f>
              <c:numCache>
                <c:formatCode>0.00</c:formatCode>
                <c:ptCount val="7"/>
                <c:pt idx="0">
                  <c:v>343.03149999999999</c:v>
                </c:pt>
                <c:pt idx="1">
                  <c:v>-124.72850000000001</c:v>
                </c:pt>
                <c:pt idx="2">
                  <c:v>-384.13350000000008</c:v>
                </c:pt>
                <c:pt idx="3">
                  <c:v>-590.35783333333336</c:v>
                </c:pt>
              </c:numCache>
            </c:numRef>
          </c:xVal>
          <c:yVal>
            <c:numRef>
              <c:f>YL0918071003!$G$22:$G$28</c:f>
              <c:numCache>
                <c:formatCode>0.00</c:formatCode>
                <c:ptCount val="7"/>
                <c:pt idx="0">
                  <c:v>-1.4283934297775431</c:v>
                </c:pt>
                <c:pt idx="1">
                  <c:v>-5.6686436984874149</c:v>
                </c:pt>
                <c:pt idx="2">
                  <c:v>19.264137811358125</c:v>
                </c:pt>
                <c:pt idx="3">
                  <c:v>-12.167100683093167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48-1042-B7FC-32BCCE45B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85320"/>
        <c:axId val="-2092779288"/>
      </c:scatterChart>
      <c:valAx>
        <c:axId val="-209278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aseline="0"/>
                  <a:t>Measured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642913385826801"/>
              <c:y val="0.83051181102362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79288"/>
        <c:crosses val="autoZero"/>
        <c:crossBetween val="midCat"/>
      </c:valAx>
      <c:valAx>
        <c:axId val="-209277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</a:t>
                </a:r>
              </a:p>
            </c:rich>
          </c:tx>
          <c:layout>
            <c:manualLayout>
              <c:xMode val="edge"/>
              <c:yMode val="edge"/>
              <c:x val="2.8571428571428598E-2"/>
              <c:y val="0.296611504070465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85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21831013640900501"/>
          <c:y val="1.904761904761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53543374775701"/>
          <c:y val="0.104761843865186"/>
          <c:w val="0.77817001751539305"/>
          <c:h val="0.70952339708693901"/>
        </c:manualLayout>
      </c:layout>
      <c:scatterChart>
        <c:scatterStyle val="lineMarker"/>
        <c:varyColors val="0"/>
        <c:ser>
          <c:idx val="0"/>
          <c:order val="0"/>
          <c:tx>
            <c:v>References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name>linear fit</c:name>
            <c:spPr>
              <a:ln w="3175">
                <a:solidFill>
                  <a:srgbClr val="003366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0158031088082901"/>
                  <c:y val="2.5283005543589563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YL0918071001!$C$22:$C$28</c:f>
              <c:numCache>
                <c:formatCode>0.00</c:formatCode>
                <c:ptCount val="7"/>
                <c:pt idx="0">
                  <c:v>522.04683333333321</c:v>
                </c:pt>
                <c:pt idx="1">
                  <c:v>53.739000000000004</c:v>
                </c:pt>
                <c:pt idx="2">
                  <c:v>-172.47499999999997</c:v>
                </c:pt>
                <c:pt idx="3">
                  <c:v>-402.16200000000009</c:v>
                </c:pt>
              </c:numCache>
            </c:numRef>
          </c:xVal>
          <c:yVal>
            <c:numRef>
              <c:f>YL0918071001!$D$22:$D$28</c:f>
              <c:numCache>
                <c:formatCode>0.00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D-0C4A-8031-A6100BCB0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58904"/>
        <c:axId val="-2133566584"/>
      </c:scatterChart>
      <c:valAx>
        <c:axId val="-213355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Values</a:t>
                </a:r>
              </a:p>
            </c:rich>
          </c:tx>
          <c:layout>
            <c:manualLayout>
              <c:xMode val="edge"/>
              <c:yMode val="edge"/>
              <c:x val="0.36267661084617903"/>
              <c:y val="0.9047615298087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66584"/>
        <c:crosses val="autoZero"/>
        <c:crossBetween val="midCat"/>
      </c:valAx>
      <c:valAx>
        <c:axId val="-2133566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Reference Values</a:t>
                </a:r>
              </a:p>
            </c:rich>
          </c:tx>
          <c:layout>
            <c:manualLayout>
              <c:xMode val="edge"/>
              <c:yMode val="edge"/>
              <c:x val="2.8169014084507001E-2"/>
              <c:y val="0.3142857142857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58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105833</xdr:colOff>
      <xdr:row>20</xdr:row>
      <xdr:rowOff>31750</xdr:rowOff>
    </xdr:from>
    <xdr:to>
      <xdr:col>15</xdr:col>
      <xdr:colOff>118533</xdr:colOff>
      <xdr:row>34</xdr:row>
      <xdr:rowOff>48684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DF4CE-40A0-224D-9280-C3948C4B7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34</xdr:row>
      <xdr:rowOff>116418</xdr:rowOff>
    </xdr:from>
    <xdr:to>
      <xdr:col>15</xdr:col>
      <xdr:colOff>88900</xdr:colOff>
      <xdr:row>42</xdr:row>
      <xdr:rowOff>6351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6D7086-5E19-2145-8937-CDA775D57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105833</xdr:colOff>
      <xdr:row>20</xdr:row>
      <xdr:rowOff>31750</xdr:rowOff>
    </xdr:from>
    <xdr:to>
      <xdr:col>15</xdr:col>
      <xdr:colOff>118533</xdr:colOff>
      <xdr:row>34</xdr:row>
      <xdr:rowOff>48684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C9716-B1E4-CC4F-A4F3-B3685AC48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34</xdr:row>
      <xdr:rowOff>116418</xdr:rowOff>
    </xdr:from>
    <xdr:to>
      <xdr:col>15</xdr:col>
      <xdr:colOff>88900</xdr:colOff>
      <xdr:row>42</xdr:row>
      <xdr:rowOff>6351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58BDFA-0519-5046-98D2-502A91B3E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105833</xdr:colOff>
      <xdr:row>20</xdr:row>
      <xdr:rowOff>31750</xdr:rowOff>
    </xdr:from>
    <xdr:to>
      <xdr:col>15</xdr:col>
      <xdr:colOff>118533</xdr:colOff>
      <xdr:row>34</xdr:row>
      <xdr:rowOff>48684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A3047-18FB-744F-8822-82CB5D6E8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34</xdr:row>
      <xdr:rowOff>116418</xdr:rowOff>
    </xdr:from>
    <xdr:to>
      <xdr:col>15</xdr:col>
      <xdr:colOff>88900</xdr:colOff>
      <xdr:row>42</xdr:row>
      <xdr:rowOff>6351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F4601C-483C-DE4C-ABC4-676687D62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105833</xdr:colOff>
      <xdr:row>20</xdr:row>
      <xdr:rowOff>31750</xdr:rowOff>
    </xdr:from>
    <xdr:to>
      <xdr:col>15</xdr:col>
      <xdr:colOff>118533</xdr:colOff>
      <xdr:row>34</xdr:row>
      <xdr:rowOff>48684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BC56B-CF08-2844-9C7F-3026DCA41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34</xdr:row>
      <xdr:rowOff>116418</xdr:rowOff>
    </xdr:from>
    <xdr:to>
      <xdr:col>15</xdr:col>
      <xdr:colOff>88900</xdr:colOff>
      <xdr:row>42</xdr:row>
      <xdr:rowOff>6351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1A091A-25D1-F54E-B1F9-CCE8BDC16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105833</xdr:colOff>
      <xdr:row>20</xdr:row>
      <xdr:rowOff>31750</xdr:rowOff>
    </xdr:from>
    <xdr:to>
      <xdr:col>15</xdr:col>
      <xdr:colOff>118533</xdr:colOff>
      <xdr:row>34</xdr:row>
      <xdr:rowOff>48684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2C21B-1067-CE4C-8180-889B0E579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34</xdr:row>
      <xdr:rowOff>116418</xdr:rowOff>
    </xdr:from>
    <xdr:to>
      <xdr:col>15</xdr:col>
      <xdr:colOff>88900</xdr:colOff>
      <xdr:row>42</xdr:row>
      <xdr:rowOff>6351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52A395-B53A-7C4E-9996-469BCA821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1A09E-A540-5F49-9545-FC2C08BD72DB}">
  <dimension ref="A1:P53"/>
  <sheetViews>
    <sheetView tabSelected="1" zoomScale="120" zoomScaleNormal="120" workbookViewId="0">
      <selection activeCell="B15" sqref="B15"/>
    </sheetView>
  </sheetViews>
  <sheetFormatPr baseColWidth="10" defaultRowHeight="16" x14ac:dyDescent="0.2"/>
  <cols>
    <col min="1" max="1" width="10.83203125" customWidth="1"/>
    <col min="2" max="2" width="14.5" customWidth="1"/>
    <col min="5" max="5" width="3.33203125" customWidth="1"/>
    <col min="8" max="8" width="3.33203125" customWidth="1"/>
    <col min="11" max="11" width="3.33203125" customWidth="1"/>
    <col min="14" max="14" width="3.33203125" customWidth="1"/>
  </cols>
  <sheetData>
    <row r="1" spans="1:16" x14ac:dyDescent="0.2">
      <c r="B1" t="s">
        <v>5</v>
      </c>
      <c r="C1" s="10" t="s">
        <v>6</v>
      </c>
      <c r="D1" t="s">
        <v>4</v>
      </c>
      <c r="F1" s="10">
        <v>1000</v>
      </c>
      <c r="G1" t="s">
        <v>4</v>
      </c>
      <c r="I1" s="10">
        <v>500</v>
      </c>
      <c r="J1" t="s">
        <v>4</v>
      </c>
      <c r="L1" s="10">
        <v>250</v>
      </c>
      <c r="M1" t="s">
        <v>4</v>
      </c>
      <c r="O1" s="10">
        <v>0</v>
      </c>
      <c r="P1" t="s">
        <v>4</v>
      </c>
    </row>
    <row r="2" spans="1:16" x14ac:dyDescent="0.2">
      <c r="B2" t="s">
        <v>14</v>
      </c>
      <c r="C2" s="6">
        <f>C4*1000</f>
        <v>272.6232</v>
      </c>
      <c r="D2" t="s">
        <v>4</v>
      </c>
      <c r="F2" s="6">
        <f>F4*1000</f>
        <v>903.74919999999997</v>
      </c>
      <c r="G2" t="s">
        <v>4</v>
      </c>
      <c r="I2" s="6">
        <f>I4*1000</f>
        <v>445.45949999999993</v>
      </c>
      <c r="J2" t="s">
        <v>4</v>
      </c>
      <c r="L2" s="6">
        <f>L4*1000</f>
        <v>214.29349999999999</v>
      </c>
      <c r="M2" t="s">
        <v>4</v>
      </c>
      <c r="O2" s="6">
        <f>O4*1000</f>
        <v>-15.044199999999998</v>
      </c>
      <c r="P2" t="s">
        <v>4</v>
      </c>
    </row>
    <row r="3" spans="1:16" x14ac:dyDescent="0.2">
      <c r="F3" s="4">
        <f>F1/F2</f>
        <v>1.1065016710388236</v>
      </c>
      <c r="I3" s="4">
        <f>I1/I2</f>
        <v>1.1224364953491845</v>
      </c>
      <c r="L3" s="4">
        <f>L1/L2</f>
        <v>1.1666242793178514</v>
      </c>
    </row>
    <row r="4" spans="1:16" x14ac:dyDescent="0.2">
      <c r="B4" t="s">
        <v>1</v>
      </c>
      <c r="C4" s="7">
        <f>AVERAGE(C9:C18)</f>
        <v>0.27262320000000001</v>
      </c>
      <c r="D4" s="8">
        <f>AVERAGE(D9:D18)</f>
        <v>21.148395000000001</v>
      </c>
      <c r="F4" s="7">
        <f>AVERAGE(F9:F18)</f>
        <v>0.90374920000000003</v>
      </c>
      <c r="G4" s="8">
        <f>AVERAGE(G9:G18)</f>
        <v>22.338681999999999</v>
      </c>
      <c r="I4" s="7">
        <f>AVERAGE(I9:I18)</f>
        <v>0.44545949999999995</v>
      </c>
      <c r="J4" s="8">
        <f>AVERAGE(J9:J18)</f>
        <v>22.381644000000001</v>
      </c>
      <c r="L4" s="7">
        <f>AVERAGE(L9:L18)</f>
        <v>0.2142935</v>
      </c>
      <c r="M4" s="8">
        <f>AVERAGE(M9:M18)</f>
        <v>22.409011000000003</v>
      </c>
      <c r="O4" s="7">
        <f>AVERAGE(O9:O18)</f>
        <v>-1.5044199999999999E-2</v>
      </c>
      <c r="P4" s="8">
        <f>AVERAGE(P9:P18)</f>
        <v>22.311139000000001</v>
      </c>
    </row>
    <row r="5" spans="1:16" x14ac:dyDescent="0.2">
      <c r="B5" t="s">
        <v>2</v>
      </c>
      <c r="C5" s="7">
        <f>STDEV(C9:C18)</f>
        <v>6.5463387562141474E-4</v>
      </c>
      <c r="D5" s="8">
        <f>STDEV(D9:D18)</f>
        <v>9.7281093286937707E-4</v>
      </c>
      <c r="F5" s="7">
        <f>STDEV(F9:F18)</f>
        <v>4.7363858701662419E-4</v>
      </c>
      <c r="G5" s="8">
        <f>STDEV(G9:G18)</f>
        <v>2.7909481781884519E-2</v>
      </c>
      <c r="I5" s="7">
        <f>STDEV(I9:I18)</f>
        <v>6.7237658925468902E-4</v>
      </c>
      <c r="J5" s="8">
        <f>STDEV(J9:J18)</f>
        <v>1.2860486598708443E-2</v>
      </c>
      <c r="L5" s="7">
        <f>STDEV(L9:L18)</f>
        <v>8.1032260379568244E-4</v>
      </c>
      <c r="M5" s="8">
        <f>STDEV(M9:M18)</f>
        <v>2.5904362759967638E-2</v>
      </c>
      <c r="O5" s="7">
        <f>STDEV(O9:O18)</f>
        <v>2.745508655564171E-4</v>
      </c>
      <c r="P5" s="8">
        <f>STDEV(P9:P18)</f>
        <v>2.1137488787039416E-2</v>
      </c>
    </row>
    <row r="6" spans="1:16" x14ac:dyDescent="0.2">
      <c r="B6" t="s">
        <v>3</v>
      </c>
      <c r="C6" s="9">
        <f>C5/C4</f>
        <v>2.4012405239958109E-3</v>
      </c>
      <c r="D6" s="9">
        <f>D5/D4</f>
        <v>4.5999279513616853E-5</v>
      </c>
      <c r="F6" s="9">
        <f>F5/F4</f>
        <v>5.2408188800236188E-4</v>
      </c>
      <c r="G6" s="9">
        <f>G5/G4</f>
        <v>1.2493790717771317E-3</v>
      </c>
      <c r="I6" s="9">
        <f>I5/I4</f>
        <v>1.5094000447957426E-3</v>
      </c>
      <c r="J6" s="9">
        <f>J5/J4</f>
        <v>5.7459972997106208E-4</v>
      </c>
      <c r="L6" s="9">
        <f>L5/L4</f>
        <v>3.7813680946724116E-3</v>
      </c>
      <c r="M6" s="9">
        <f>M5/M4</f>
        <v>1.1559797422549185E-3</v>
      </c>
      <c r="O6" s="9">
        <f>O5/O4</f>
        <v>-1.8249615503411091E-2</v>
      </c>
      <c r="P6" s="9">
        <f>P5/P4</f>
        <v>9.4739622154832231E-4</v>
      </c>
    </row>
    <row r="8" spans="1:16" x14ac:dyDescent="0.2">
      <c r="A8" s="5" t="s">
        <v>9</v>
      </c>
      <c r="B8" s="14">
        <v>43368</v>
      </c>
      <c r="C8" t="s">
        <v>0</v>
      </c>
      <c r="D8" t="s">
        <v>15</v>
      </c>
      <c r="F8" t="s">
        <v>0</v>
      </c>
      <c r="G8" t="s">
        <v>15</v>
      </c>
      <c r="I8" t="s">
        <v>0</v>
      </c>
      <c r="J8" t="s">
        <v>15</v>
      </c>
      <c r="L8" t="s">
        <v>0</v>
      </c>
      <c r="M8" t="s">
        <v>15</v>
      </c>
      <c r="O8" t="s">
        <v>0</v>
      </c>
      <c r="P8" t="s">
        <v>15</v>
      </c>
    </row>
    <row r="9" spans="1:16" x14ac:dyDescent="0.2">
      <c r="A9" s="5" t="s">
        <v>10</v>
      </c>
      <c r="B9" s="10" t="s">
        <v>7</v>
      </c>
      <c r="C9" s="11">
        <v>0.273698</v>
      </c>
      <c r="D9" s="12">
        <v>21.147580000000001</v>
      </c>
      <c r="F9" s="10">
        <v>0.904138</v>
      </c>
      <c r="G9" s="10">
        <v>22.33136</v>
      </c>
      <c r="I9" s="10">
        <v>0.44702999999999998</v>
      </c>
      <c r="J9" s="10">
        <v>22.359919999999999</v>
      </c>
      <c r="L9" s="10">
        <v>0.21482399999999999</v>
      </c>
      <c r="M9" s="10">
        <v>22.35867</v>
      </c>
      <c r="O9" s="10">
        <v>-1.4416999999999999E-2</v>
      </c>
      <c r="P9" s="10">
        <v>22.311520000000002</v>
      </c>
    </row>
    <row r="10" spans="1:16" x14ac:dyDescent="0.2">
      <c r="A10" s="5" t="s">
        <v>11</v>
      </c>
      <c r="B10" s="10" t="s">
        <v>8</v>
      </c>
      <c r="C10" s="11">
        <v>0.27367000000000002</v>
      </c>
      <c r="D10" s="12">
        <v>21.147580000000001</v>
      </c>
      <c r="F10" s="10">
        <v>0.90412300000000001</v>
      </c>
      <c r="G10" s="10">
        <v>22.340060000000001</v>
      </c>
      <c r="I10" s="10">
        <v>0.444996</v>
      </c>
      <c r="J10" s="10">
        <v>22.382259999999999</v>
      </c>
      <c r="L10" s="10">
        <v>0.21498700000000001</v>
      </c>
      <c r="M10" s="10">
        <v>22.420839999999998</v>
      </c>
      <c r="O10" s="10">
        <v>-1.5023E-2</v>
      </c>
      <c r="P10" s="10">
        <v>22.252040000000001</v>
      </c>
    </row>
    <row r="11" spans="1:16" x14ac:dyDescent="0.2">
      <c r="A11" s="5"/>
      <c r="C11" s="11">
        <v>0.27236700000000003</v>
      </c>
      <c r="D11" s="12">
        <v>21.147580000000001</v>
      </c>
      <c r="F11" s="10">
        <v>0.90381500000000004</v>
      </c>
      <c r="G11" s="10">
        <v>22.28302</v>
      </c>
      <c r="I11" s="10">
        <v>0.44487199999999999</v>
      </c>
      <c r="J11" s="10">
        <v>22.38477</v>
      </c>
      <c r="L11" s="10">
        <v>0.21466499999999999</v>
      </c>
      <c r="M11" s="10">
        <v>22.419560000000001</v>
      </c>
      <c r="O11" s="10">
        <v>-1.4959999999999999E-2</v>
      </c>
      <c r="P11" s="10">
        <v>22.315249999999999</v>
      </c>
    </row>
    <row r="12" spans="1:16" x14ac:dyDescent="0.2">
      <c r="C12" s="11">
        <v>0.27296700000000002</v>
      </c>
      <c r="D12" s="12">
        <v>21.147580000000001</v>
      </c>
      <c r="F12" s="10">
        <v>0.90431700000000004</v>
      </c>
      <c r="G12" s="10">
        <v>22.351199999999999</v>
      </c>
      <c r="I12" s="10">
        <v>0.44620799999999999</v>
      </c>
      <c r="J12" s="10">
        <v>22.367339999999999</v>
      </c>
      <c r="L12" s="10">
        <v>0.21507499999999999</v>
      </c>
      <c r="M12" s="10">
        <v>22.420839999999998</v>
      </c>
      <c r="O12" s="10">
        <v>-1.4959999999999999E-2</v>
      </c>
      <c r="P12" s="10">
        <v>22.31644</v>
      </c>
    </row>
    <row r="13" spans="1:16" x14ac:dyDescent="0.2">
      <c r="A13" s="13" t="s">
        <v>24</v>
      </c>
      <c r="C13" s="11">
        <v>0.271756</v>
      </c>
      <c r="D13" s="12">
        <v>21.147580000000001</v>
      </c>
      <c r="F13" s="10">
        <v>0.90306200000000003</v>
      </c>
      <c r="G13" s="10">
        <v>22.35492</v>
      </c>
      <c r="I13" s="10">
        <v>0.44517000000000001</v>
      </c>
      <c r="J13" s="10">
        <v>22.390989999999999</v>
      </c>
      <c r="L13" s="10">
        <v>0.21507499999999999</v>
      </c>
      <c r="M13" s="10">
        <v>22.422029999999999</v>
      </c>
      <c r="O13" s="10">
        <v>-1.5127E-2</v>
      </c>
      <c r="P13" s="10">
        <v>22.318940000000001</v>
      </c>
    </row>
    <row r="14" spans="1:16" x14ac:dyDescent="0.2">
      <c r="A14" s="5" t="s">
        <v>12</v>
      </c>
      <c r="B14" s="1">
        <v>1</v>
      </c>
      <c r="C14" s="11">
        <v>0.27262399999999998</v>
      </c>
      <c r="D14" s="12">
        <v>21.14996</v>
      </c>
      <c r="F14" s="10">
        <v>0.90357500000000002</v>
      </c>
      <c r="G14" s="10">
        <v>22.325130000000001</v>
      </c>
      <c r="I14" s="10">
        <v>0.44566499999999998</v>
      </c>
      <c r="J14" s="10">
        <v>22.371089999999999</v>
      </c>
      <c r="L14" s="10">
        <v>0.21477299999999999</v>
      </c>
      <c r="M14" s="10">
        <v>22.420839999999998</v>
      </c>
      <c r="O14" s="10">
        <v>-1.5330999999999999E-2</v>
      </c>
      <c r="P14" s="10">
        <v>22.318940000000001</v>
      </c>
    </row>
    <row r="15" spans="1:16" x14ac:dyDescent="0.2">
      <c r="A15" s="5" t="s">
        <v>13</v>
      </c>
      <c r="B15" s="1">
        <v>0</v>
      </c>
      <c r="C15" s="11">
        <v>0.27211299999999999</v>
      </c>
      <c r="D15" s="12">
        <v>21.148710000000001</v>
      </c>
      <c r="F15" s="10">
        <v>0.90297300000000003</v>
      </c>
      <c r="G15" s="10">
        <v>22.363620000000001</v>
      </c>
      <c r="I15" s="10">
        <v>0.445185</v>
      </c>
      <c r="J15" s="10">
        <v>22.39218</v>
      </c>
      <c r="L15" s="10">
        <v>0.21337300000000001</v>
      </c>
      <c r="M15" s="10">
        <v>22.422029999999999</v>
      </c>
      <c r="O15" s="10">
        <v>-1.5018E-2</v>
      </c>
      <c r="P15" s="10">
        <v>22.32263</v>
      </c>
    </row>
    <row r="16" spans="1:16" x14ac:dyDescent="0.2">
      <c r="C16" s="11">
        <v>0.27249000000000001</v>
      </c>
      <c r="D16" s="12">
        <v>21.148710000000001</v>
      </c>
      <c r="F16" s="10">
        <v>0.90343700000000005</v>
      </c>
      <c r="G16" s="10">
        <v>22.363620000000001</v>
      </c>
      <c r="I16" s="10">
        <v>0.44518000000000002</v>
      </c>
      <c r="J16" s="10">
        <v>22.39594</v>
      </c>
      <c r="L16" s="10">
        <v>0.21321999999999999</v>
      </c>
      <c r="M16" s="10">
        <v>22.420839999999998</v>
      </c>
      <c r="O16" s="10">
        <v>-1.5018E-2</v>
      </c>
      <c r="P16" s="10">
        <v>22.315249999999999</v>
      </c>
    </row>
    <row r="17" spans="1:16" x14ac:dyDescent="0.2">
      <c r="C17" s="11">
        <v>0.27254499999999998</v>
      </c>
      <c r="D17" s="12">
        <v>21.148710000000001</v>
      </c>
      <c r="F17" s="10">
        <v>0.90417700000000001</v>
      </c>
      <c r="G17" s="10">
        <v>22.305299999999999</v>
      </c>
      <c r="I17" s="10">
        <v>0.44518999999999997</v>
      </c>
      <c r="J17" s="10">
        <v>22.374790000000001</v>
      </c>
      <c r="L17" s="10">
        <v>0.21315000000000001</v>
      </c>
      <c r="M17" s="10">
        <v>22.423310000000001</v>
      </c>
      <c r="O17" s="10">
        <v>-1.546E-2</v>
      </c>
      <c r="P17" s="10">
        <v>22.315249999999999</v>
      </c>
    </row>
    <row r="18" spans="1:16" x14ac:dyDescent="0.2">
      <c r="C18" s="11">
        <v>0.27200200000000002</v>
      </c>
      <c r="D18" s="12">
        <v>21.14996</v>
      </c>
      <c r="F18" s="10">
        <v>0.90387499999999998</v>
      </c>
      <c r="G18" s="10">
        <v>22.368590000000001</v>
      </c>
      <c r="I18" s="10">
        <v>0.44509900000000002</v>
      </c>
      <c r="J18" s="10">
        <v>22.39716</v>
      </c>
      <c r="L18" s="10">
        <v>0.21379300000000001</v>
      </c>
      <c r="M18" s="10">
        <v>22.361149999999999</v>
      </c>
      <c r="O18" s="10">
        <v>-1.5128000000000001E-2</v>
      </c>
      <c r="P18" s="10">
        <v>22.325130000000001</v>
      </c>
    </row>
    <row r="19" spans="1:16" x14ac:dyDescent="0.2">
      <c r="C19" s="1"/>
      <c r="D19" s="2"/>
    </row>
    <row r="20" spans="1:16" x14ac:dyDescent="0.2">
      <c r="C20" s="3" t="s">
        <v>19</v>
      </c>
      <c r="D20" t="s">
        <v>20</v>
      </c>
    </row>
    <row r="21" spans="1:16" x14ac:dyDescent="0.2">
      <c r="C21" t="s">
        <v>14</v>
      </c>
      <c r="D21" t="s">
        <v>5</v>
      </c>
      <c r="F21" t="s">
        <v>22</v>
      </c>
      <c r="G21" t="s">
        <v>21</v>
      </c>
    </row>
    <row r="22" spans="1:16" x14ac:dyDescent="0.2">
      <c r="C22" s="3">
        <f>F2</f>
        <v>903.74919999999997</v>
      </c>
      <c r="D22" s="3">
        <f>F1</f>
        <v>1000</v>
      </c>
      <c r="F22" s="3">
        <f>FORECAST(C22,$D$22:$D$28,$C$22:$C$28)</f>
        <v>999.64242415891272</v>
      </c>
      <c r="G22" s="3">
        <f>D22-FORECAST(C22,$D$22:$D$28,$C$22:$C$28)</f>
        <v>0.35757584108728224</v>
      </c>
    </row>
    <row r="23" spans="1:16" x14ac:dyDescent="0.2">
      <c r="C23" s="3">
        <f>I2</f>
        <v>445.45949999999993</v>
      </c>
      <c r="D23" s="3">
        <f>I1</f>
        <v>500</v>
      </c>
      <c r="F23" s="3">
        <f>FORECAST(C23,$D$22:$D$28,$C$22:$C$28)</f>
        <v>500.98431442477971</v>
      </c>
      <c r="G23" s="3">
        <f t="shared" ref="G23:G25" si="0">D23-FORECAST(C23,$D$22:$D$28,$C$22:$C$28)</f>
        <v>-0.98431442477971132</v>
      </c>
    </row>
    <row r="24" spans="1:16" x14ac:dyDescent="0.2">
      <c r="C24" s="3">
        <f>L2</f>
        <v>214.29349999999999</v>
      </c>
      <c r="D24" s="3">
        <f>L1</f>
        <v>250</v>
      </c>
      <c r="F24" s="3">
        <f>FORECAST(C24,$D$22:$D$28,$C$22:$C$28)</f>
        <v>249.45607672971363</v>
      </c>
      <c r="G24" s="3">
        <f t="shared" si="0"/>
        <v>0.54392327028637055</v>
      </c>
    </row>
    <row r="25" spans="1:16" x14ac:dyDescent="0.2">
      <c r="C25" s="3">
        <f>O2</f>
        <v>-15.044199999999998</v>
      </c>
      <c r="D25" s="3">
        <f>O1</f>
        <v>0</v>
      </c>
      <c r="F25" s="3">
        <f>FORECAST(C25,$D$22:$D$28,$C$22:$C$28)</f>
        <v>-8.2815313405937729E-2</v>
      </c>
      <c r="G25" s="3">
        <f t="shared" si="0"/>
        <v>8.2815313405937729E-2</v>
      </c>
    </row>
    <row r="29" spans="1:16" x14ac:dyDescent="0.2">
      <c r="B29" t="s">
        <v>23</v>
      </c>
    </row>
    <row r="30" spans="1:16" x14ac:dyDescent="0.2">
      <c r="A30" s="5" t="s">
        <v>12</v>
      </c>
      <c r="B30" s="1">
        <v>1</v>
      </c>
      <c r="C30" s="5" t="s">
        <v>17</v>
      </c>
      <c r="D30" s="1">
        <f>SLOPE($D$22:$D$28,$C$22:$C$28)</f>
        <v>1.0880849160130217</v>
      </c>
    </row>
    <row r="31" spans="1:16" x14ac:dyDescent="0.2">
      <c r="A31" s="5" t="s">
        <v>13</v>
      </c>
      <c r="B31" s="1">
        <v>1.9400000000000001E-2</v>
      </c>
      <c r="C31" s="5" t="s">
        <v>18</v>
      </c>
      <c r="D31" s="1">
        <f>D33/1000</f>
        <v>1.6286551780077162E-2</v>
      </c>
      <c r="E31" t="s">
        <v>0</v>
      </c>
    </row>
    <row r="33" spans="3:16" x14ac:dyDescent="0.2">
      <c r="C33" s="5" t="s">
        <v>18</v>
      </c>
      <c r="D33" s="1">
        <f>INTERCEPT($D$22:$D$28,$C$22:$C$28)</f>
        <v>16.286551780077161</v>
      </c>
      <c r="E33" t="s">
        <v>4</v>
      </c>
    </row>
    <row r="36" spans="3:16" x14ac:dyDescent="0.2">
      <c r="C36" s="5"/>
    </row>
    <row r="37" spans="3:16" x14ac:dyDescent="0.2">
      <c r="C37" s="5"/>
    </row>
    <row r="43" spans="3:16" x14ac:dyDescent="0.2">
      <c r="F43" s="6">
        <f>F45*1000</f>
        <v>947.51800000000003</v>
      </c>
      <c r="G43" t="s">
        <v>4</v>
      </c>
      <c r="I43" s="6">
        <f>I45*1000</f>
        <v>512.36275000000001</v>
      </c>
      <c r="J43" t="s">
        <v>4</v>
      </c>
      <c r="L43" s="6">
        <f>L45*1000</f>
        <v>218.41399999999999</v>
      </c>
      <c r="M43" t="s">
        <v>4</v>
      </c>
      <c r="O43" s="6">
        <f>O45*1000</f>
        <v>-0.3745</v>
      </c>
      <c r="P43" t="s">
        <v>4</v>
      </c>
    </row>
    <row r="44" spans="3:16" x14ac:dyDescent="0.2">
      <c r="F44" s="4">
        <f>F41/F43</f>
        <v>0</v>
      </c>
      <c r="I44" s="4">
        <f>I41/I43</f>
        <v>0</v>
      </c>
      <c r="L44" s="4">
        <f>L41/L43</f>
        <v>0</v>
      </c>
    </row>
    <row r="45" spans="3:16" x14ac:dyDescent="0.2">
      <c r="F45" s="7">
        <f>AVERAGE(F50:F59)</f>
        <v>0.94751800000000008</v>
      </c>
      <c r="G45" s="8">
        <f>AVERAGE(G50:G59)</f>
        <v>22.315552500000003</v>
      </c>
      <c r="I45" s="7">
        <f>AVERAGE(I50:I59)</f>
        <v>0.51236274999999998</v>
      </c>
      <c r="J45" s="8">
        <f>AVERAGE(J50:J59)</f>
        <v>22.345009999999998</v>
      </c>
      <c r="L45" s="7">
        <f>AVERAGE(L50:L59)</f>
        <v>0.218414</v>
      </c>
      <c r="M45" s="8">
        <f>AVERAGE(M50:M59)</f>
        <v>22.387239999999998</v>
      </c>
      <c r="O45" s="7">
        <f>AVERAGE(O50:O59)</f>
        <v>-3.745E-4</v>
      </c>
      <c r="P45" s="8">
        <f>AVERAGE(P50:P59)</f>
        <v>22.335697499999998</v>
      </c>
    </row>
    <row r="46" spans="3:16" x14ac:dyDescent="0.2">
      <c r="F46" s="7">
        <f>STDEV(F50:F59)</f>
        <v>3.4982567087048835E-4</v>
      </c>
      <c r="G46" s="8">
        <f>STDEV(G50:G59)</f>
        <v>3.1823759860624558E-2</v>
      </c>
      <c r="I46" s="7">
        <f>STDEV(I50:I59)</f>
        <v>4.0161704396105946E-4</v>
      </c>
      <c r="J46" s="8">
        <f>STDEV(J50:J59)</f>
        <v>2.3824492999153329E-2</v>
      </c>
      <c r="L46" s="7">
        <f>STDEV(L50:L59)</f>
        <v>6.4849106907240769E-4</v>
      </c>
      <c r="M46" s="8">
        <f>STDEV(M50:M59)</f>
        <v>3.0061910562481638E-2</v>
      </c>
      <c r="O46" s="7">
        <f>STDEV(O50:O59)</f>
        <v>8.0289061106313453E-5</v>
      </c>
      <c r="P46" s="8">
        <f>STDEV(P50:P59)</f>
        <v>3.0177420228817243E-2</v>
      </c>
    </row>
    <row r="47" spans="3:16" x14ac:dyDescent="0.2">
      <c r="F47" s="9">
        <f>F46/F45</f>
        <v>3.6920213744803614E-4</v>
      </c>
      <c r="G47" s="9">
        <f>G46/G45</f>
        <v>1.4260798544254978E-3</v>
      </c>
      <c r="I47" s="9">
        <f>I46/I45</f>
        <v>7.8385293224587363E-4</v>
      </c>
      <c r="J47" s="9">
        <f>J46/J45</f>
        <v>1.0662108899997507E-3</v>
      </c>
      <c r="L47" s="9">
        <f>L46/L45</f>
        <v>2.9690911254425436E-3</v>
      </c>
      <c r="M47" s="9">
        <f>M46/M45</f>
        <v>1.3428145033725302E-3</v>
      </c>
      <c r="O47" s="9">
        <f>O46/O45</f>
        <v>-0.21439001630524288</v>
      </c>
      <c r="P47" s="9">
        <f>P46/P45</f>
        <v>1.3510847480280052E-3</v>
      </c>
    </row>
    <row r="48" spans="3:16" x14ac:dyDescent="0.2">
      <c r="F48" s="9"/>
      <c r="G48" s="9"/>
      <c r="I48" s="9"/>
      <c r="J48" s="9"/>
      <c r="L48" s="9"/>
      <c r="M48" s="9"/>
      <c r="O48" s="9"/>
      <c r="P48" s="9"/>
    </row>
    <row r="50" spans="6:16" x14ac:dyDescent="0.2">
      <c r="F50" s="10">
        <v>0.94756799999999997</v>
      </c>
      <c r="G50" s="10">
        <v>22.326419999999999</v>
      </c>
      <c r="I50" s="10">
        <v>0.51254699999999997</v>
      </c>
      <c r="J50" s="10">
        <v>22.310269999999999</v>
      </c>
      <c r="L50" s="10">
        <v>0.21909000000000001</v>
      </c>
      <c r="M50" s="10">
        <v>22.408359999999998</v>
      </c>
      <c r="O50" s="10">
        <v>-3.59E-4</v>
      </c>
      <c r="P50" s="10">
        <v>22.351199999999999</v>
      </c>
    </row>
    <row r="51" spans="6:16" x14ac:dyDescent="0.2">
      <c r="F51" s="10">
        <v>0.94742999999999999</v>
      </c>
      <c r="G51" s="10">
        <v>22.268129999999999</v>
      </c>
      <c r="I51" s="10">
        <v>0.51281100000000002</v>
      </c>
      <c r="J51" s="10">
        <v>22.34995</v>
      </c>
      <c r="L51" s="10">
        <v>0.217916</v>
      </c>
      <c r="M51" s="10">
        <v>22.34995</v>
      </c>
      <c r="O51" s="10">
        <v>-4.17E-4</v>
      </c>
      <c r="P51" s="10">
        <v>22.34995</v>
      </c>
    </row>
    <row r="52" spans="6:16" x14ac:dyDescent="0.2">
      <c r="F52" s="10">
        <v>0.947959</v>
      </c>
      <c r="G52" s="10">
        <v>22.33258</v>
      </c>
      <c r="I52" s="10">
        <v>0.51188999999999996</v>
      </c>
      <c r="J52" s="10">
        <v>22.356200000000001</v>
      </c>
      <c r="L52" s="10">
        <v>0.217805</v>
      </c>
      <c r="M52" s="10">
        <v>22.41461</v>
      </c>
      <c r="O52" s="10">
        <v>-4.5300000000000001E-4</v>
      </c>
      <c r="P52" s="10">
        <v>22.351199999999999</v>
      </c>
    </row>
    <row r="53" spans="6:16" x14ac:dyDescent="0.2">
      <c r="F53" s="10">
        <v>0.94711500000000004</v>
      </c>
      <c r="G53" s="10">
        <v>22.335080000000001</v>
      </c>
      <c r="I53" s="10">
        <v>0.51220299999999996</v>
      </c>
      <c r="J53" s="10">
        <v>22.363620000000001</v>
      </c>
      <c r="L53" s="10">
        <v>0.21884500000000001</v>
      </c>
      <c r="M53" s="10">
        <v>22.37604</v>
      </c>
      <c r="O53" s="10">
        <v>-2.6899999999999998E-4</v>
      </c>
      <c r="P53" s="10">
        <v>22.29044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3616-F9E2-6C4E-9E0C-1E68283C5C47}">
  <dimension ref="A1:P55"/>
  <sheetViews>
    <sheetView topLeftCell="A13" zoomScale="120" zoomScaleNormal="120" workbookViewId="0">
      <selection activeCell="F50" sqref="F50:G53"/>
    </sheetView>
  </sheetViews>
  <sheetFormatPr baseColWidth="10" defaultRowHeight="16" x14ac:dyDescent="0.2"/>
  <cols>
    <col min="1" max="1" width="10.83203125" customWidth="1"/>
    <col min="2" max="2" width="14.5" customWidth="1"/>
    <col min="5" max="5" width="3.33203125" customWidth="1"/>
    <col min="8" max="8" width="3.33203125" customWidth="1"/>
    <col min="11" max="11" width="3.33203125" customWidth="1"/>
    <col min="14" max="14" width="3.33203125" customWidth="1"/>
  </cols>
  <sheetData>
    <row r="1" spans="1:16" x14ac:dyDescent="0.2">
      <c r="B1" t="s">
        <v>5</v>
      </c>
      <c r="C1" s="10" t="s">
        <v>6</v>
      </c>
      <c r="D1" t="s">
        <v>4</v>
      </c>
      <c r="F1" s="10">
        <v>1000</v>
      </c>
      <c r="G1" t="s">
        <v>4</v>
      </c>
      <c r="I1" s="10">
        <v>500</v>
      </c>
      <c r="J1" t="s">
        <v>4</v>
      </c>
      <c r="L1" s="10">
        <v>250</v>
      </c>
      <c r="M1" t="s">
        <v>4</v>
      </c>
      <c r="O1" s="10">
        <v>0</v>
      </c>
      <c r="P1" t="s">
        <v>4</v>
      </c>
    </row>
    <row r="2" spans="1:16" x14ac:dyDescent="0.2">
      <c r="B2" t="s">
        <v>14</v>
      </c>
      <c r="C2" s="6" t="e">
        <f>C4*1000</f>
        <v>#DIV/0!</v>
      </c>
      <c r="D2" t="s">
        <v>4</v>
      </c>
      <c r="F2" s="6">
        <f>F4*1000</f>
        <v>248.14650000000003</v>
      </c>
      <c r="G2" t="s">
        <v>4</v>
      </c>
      <c r="I2" s="6">
        <f>I4*1000</f>
        <v>-222.48399999999998</v>
      </c>
      <c r="J2" t="s">
        <v>4</v>
      </c>
      <c r="L2" s="6">
        <f>L4*1000</f>
        <v>-475.75300000000004</v>
      </c>
      <c r="M2" t="s">
        <v>4</v>
      </c>
      <c r="O2" s="6">
        <f>O4*1000</f>
        <v>-707.50516666666658</v>
      </c>
      <c r="P2" t="s">
        <v>4</v>
      </c>
    </row>
    <row r="3" spans="1:16" x14ac:dyDescent="0.2">
      <c r="F3" s="4">
        <f>F1/F2</f>
        <v>4.0298775118730257</v>
      </c>
      <c r="I3" s="4">
        <f>I1/I2</f>
        <v>-2.2473526186152712</v>
      </c>
      <c r="L3" s="4">
        <f>L1/L2</f>
        <v>-0.52548276101254221</v>
      </c>
    </row>
    <row r="4" spans="1:16" x14ac:dyDescent="0.2">
      <c r="B4" t="s">
        <v>1</v>
      </c>
      <c r="C4" s="7" t="e">
        <f>AVERAGE(C9:C18)</f>
        <v>#DIV/0!</v>
      </c>
      <c r="D4" s="8" t="e">
        <f>AVERAGE(D9:D18)</f>
        <v>#DIV/0!</v>
      </c>
      <c r="F4" s="7">
        <f>AVERAGE(F9:F18)</f>
        <v>0.24814650000000002</v>
      </c>
      <c r="G4" s="8">
        <f>AVERAGE(G9:G18)</f>
        <v>21.967671666666664</v>
      </c>
      <c r="I4" s="7">
        <f>AVERAGE(I9:I18)</f>
        <v>-0.22248399999999999</v>
      </c>
      <c r="J4" s="8">
        <f>AVERAGE(J9:J18)</f>
        <v>21.870159999999998</v>
      </c>
      <c r="L4" s="7">
        <f>AVERAGE(L9:L18)</f>
        <v>-0.47575300000000004</v>
      </c>
      <c r="M4" s="8">
        <f>AVERAGE(M9:M18)</f>
        <v>21.866363333333336</v>
      </c>
      <c r="O4" s="7">
        <f>AVERAGE(O9:O18)</f>
        <v>-0.70750516666666663</v>
      </c>
      <c r="P4" s="8">
        <f>AVERAGE(P9:P18)</f>
        <v>21.816474999999997</v>
      </c>
    </row>
    <row r="5" spans="1:16" x14ac:dyDescent="0.2">
      <c r="B5" t="s">
        <v>2</v>
      </c>
      <c r="C5" s="7" t="e">
        <f>STDEV(C9:C18)</f>
        <v>#DIV/0!</v>
      </c>
      <c r="D5" s="8" t="e">
        <f>STDEV(D9:D18)</f>
        <v>#DIV/0!</v>
      </c>
      <c r="F5" s="7">
        <f>STDEV(F9:F18)</f>
        <v>2.2792959439265823E-4</v>
      </c>
      <c r="G5" s="8">
        <f>STDEV(G9:G18)</f>
        <v>7.8657089106238046E-3</v>
      </c>
      <c r="I5" s="7">
        <f>STDEV(I9:I18)</f>
        <v>4.1987712488298539E-4</v>
      </c>
      <c r="J5" s="8">
        <f>STDEV(J9:J18)</f>
        <v>4.4482805666913984E-3</v>
      </c>
      <c r="L5" s="7">
        <f>STDEV(L9:L18)</f>
        <v>9.6735433011899857E-4</v>
      </c>
      <c r="M5" s="8">
        <f>STDEV(M9:M18)</f>
        <v>2.4549219675311228E-2</v>
      </c>
      <c r="O5" s="7">
        <f>STDEV(O9:O18)</f>
        <v>2.8162202802099192E-4</v>
      </c>
      <c r="P5" s="8">
        <f>STDEV(P9:P18)</f>
        <v>4.112739962603619E-3</v>
      </c>
    </row>
    <row r="6" spans="1:16" x14ac:dyDescent="0.2">
      <c r="B6" t="s">
        <v>3</v>
      </c>
      <c r="C6" s="9" t="e">
        <f>C5/C4</f>
        <v>#DIV/0!</v>
      </c>
      <c r="D6" s="9" t="e">
        <f>D5/D4</f>
        <v>#DIV/0!</v>
      </c>
      <c r="F6" s="9">
        <f>F5/F4</f>
        <v>9.1852834673331366E-4</v>
      </c>
      <c r="G6" s="9">
        <f>G5/G4</f>
        <v>3.5805837914807716E-4</v>
      </c>
      <c r="I6" s="9">
        <f>I5/I4</f>
        <v>-1.8872239122048569E-3</v>
      </c>
      <c r="J6" s="9">
        <f>J5/J4</f>
        <v>2.0339497135326852E-4</v>
      </c>
      <c r="L6" s="9">
        <f>L5/L4</f>
        <v>-2.0333120970734784E-3</v>
      </c>
      <c r="M6" s="9">
        <f>M5/M4</f>
        <v>1.1226933030006006E-3</v>
      </c>
      <c r="O6" s="9">
        <f>O5/O4</f>
        <v>-3.9804942958625078E-4</v>
      </c>
      <c r="P6" s="9">
        <f>P5/P4</f>
        <v>1.885153290164254E-4</v>
      </c>
    </row>
    <row r="8" spans="1:16" x14ac:dyDescent="0.2">
      <c r="A8" s="5" t="s">
        <v>9</v>
      </c>
      <c r="B8" s="14">
        <v>43368</v>
      </c>
      <c r="C8" t="s">
        <v>0</v>
      </c>
      <c r="D8" t="s">
        <v>15</v>
      </c>
      <c r="F8" t="s">
        <v>0</v>
      </c>
      <c r="G8" t="s">
        <v>15</v>
      </c>
      <c r="I8" t="s">
        <v>0</v>
      </c>
      <c r="J8" t="s">
        <v>15</v>
      </c>
      <c r="L8" t="s">
        <v>0</v>
      </c>
      <c r="M8" t="s">
        <v>15</v>
      </c>
      <c r="O8" t="s">
        <v>0</v>
      </c>
      <c r="P8" t="s">
        <v>15</v>
      </c>
    </row>
    <row r="9" spans="1:16" x14ac:dyDescent="0.2">
      <c r="A9" s="5" t="s">
        <v>10</v>
      </c>
      <c r="B9" s="10" t="s">
        <v>25</v>
      </c>
      <c r="C9" s="11"/>
      <c r="D9" s="12"/>
      <c r="F9" s="10">
        <v>0.24791099999999999</v>
      </c>
      <c r="G9" s="10">
        <v>21.97147</v>
      </c>
      <c r="I9" s="10">
        <v>-0.22192000000000001</v>
      </c>
      <c r="J9" s="10">
        <v>21.86636</v>
      </c>
      <c r="L9" s="10">
        <v>-0.47401900000000002</v>
      </c>
      <c r="M9" s="10">
        <v>21.82086</v>
      </c>
      <c r="O9" s="10">
        <v>-0.70755299999999999</v>
      </c>
      <c r="P9" s="10">
        <v>21.813320000000001</v>
      </c>
    </row>
    <row r="10" spans="1:16" x14ac:dyDescent="0.2">
      <c r="A10" s="5" t="s">
        <v>11</v>
      </c>
      <c r="B10" s="10" t="s">
        <v>26</v>
      </c>
      <c r="C10" s="11"/>
      <c r="D10" s="12"/>
      <c r="F10" s="10">
        <v>0.24798899999999999</v>
      </c>
      <c r="G10" s="10">
        <v>21.960049999999999</v>
      </c>
      <c r="I10" s="10">
        <v>-0.222639</v>
      </c>
      <c r="J10" s="10">
        <v>21.8689</v>
      </c>
      <c r="L10" s="10">
        <v>-0.47562399999999999</v>
      </c>
      <c r="M10" s="10">
        <v>21.857510000000001</v>
      </c>
      <c r="O10" s="10">
        <v>-0.70755299999999999</v>
      </c>
      <c r="P10" s="10">
        <v>21.814609999999998</v>
      </c>
    </row>
    <row r="11" spans="1:16" x14ac:dyDescent="0.2">
      <c r="A11" s="5"/>
      <c r="C11" s="11"/>
      <c r="D11" s="12"/>
      <c r="F11" s="10">
        <v>0.24842500000000001</v>
      </c>
      <c r="G11" s="10">
        <v>21.96133</v>
      </c>
      <c r="I11" s="10">
        <v>-0.22226099999999999</v>
      </c>
      <c r="J11" s="10">
        <v>21.8689</v>
      </c>
      <c r="L11" s="10">
        <v>-0.476132</v>
      </c>
      <c r="M11" s="10">
        <v>21.87143</v>
      </c>
      <c r="O11" s="10">
        <v>-0.70694900000000005</v>
      </c>
      <c r="P11" s="10">
        <v>21.814609999999998</v>
      </c>
    </row>
    <row r="12" spans="1:16" x14ac:dyDescent="0.2">
      <c r="C12" s="11"/>
      <c r="D12" s="12"/>
      <c r="F12" s="10">
        <v>0.24793200000000001</v>
      </c>
      <c r="G12" s="10">
        <v>21.96133</v>
      </c>
      <c r="I12" s="10">
        <v>-0.222244</v>
      </c>
      <c r="J12" s="10">
        <v>21.8689</v>
      </c>
      <c r="L12" s="10">
        <v>-0.476132</v>
      </c>
      <c r="M12" s="10">
        <v>21.879000000000001</v>
      </c>
      <c r="O12" s="10">
        <v>-0.70774800000000004</v>
      </c>
      <c r="P12" s="10">
        <v>21.815829999999998</v>
      </c>
    </row>
    <row r="13" spans="1:16" x14ac:dyDescent="0.2">
      <c r="A13" s="13" t="s">
        <v>24</v>
      </c>
      <c r="C13" s="11"/>
      <c r="D13" s="12"/>
      <c r="F13" s="10">
        <v>0.24834100000000001</v>
      </c>
      <c r="G13" s="10">
        <v>21.979099999999999</v>
      </c>
      <c r="I13" s="10">
        <v>-0.223081</v>
      </c>
      <c r="J13" s="10">
        <v>21.8689</v>
      </c>
      <c r="L13" s="10">
        <v>-0.47692099999999998</v>
      </c>
      <c r="M13" s="10">
        <v>21.88278</v>
      </c>
      <c r="O13" s="10">
        <v>-0.70761399999999997</v>
      </c>
      <c r="P13" s="10">
        <v>21.824649999999998</v>
      </c>
    </row>
    <row r="14" spans="1:16" x14ac:dyDescent="0.2">
      <c r="A14" s="5" t="s">
        <v>12</v>
      </c>
      <c r="B14" s="1">
        <v>1</v>
      </c>
      <c r="C14" s="11"/>
      <c r="D14" s="12"/>
      <c r="F14" s="10">
        <v>0.248281</v>
      </c>
      <c r="G14" s="10">
        <v>21.972750000000001</v>
      </c>
      <c r="I14" s="10">
        <v>-0.22275900000000001</v>
      </c>
      <c r="J14" s="10">
        <v>21.879000000000001</v>
      </c>
      <c r="L14" s="10">
        <v>-0.47569</v>
      </c>
      <c r="M14" s="10">
        <v>21.886600000000001</v>
      </c>
      <c r="O14" s="10">
        <v>-0.70761399999999997</v>
      </c>
      <c r="P14" s="10">
        <v>21.815829999999998</v>
      </c>
    </row>
    <row r="15" spans="1:16" x14ac:dyDescent="0.2">
      <c r="A15" s="5" t="s">
        <v>13</v>
      </c>
      <c r="B15" s="1">
        <v>0</v>
      </c>
      <c r="C15" s="11"/>
      <c r="D15" s="12"/>
      <c r="F15" s="10"/>
      <c r="G15" s="10"/>
      <c r="I15" s="10"/>
      <c r="J15" s="10"/>
      <c r="L15" s="10"/>
      <c r="M15" s="10"/>
      <c r="O15" s="10"/>
      <c r="P15" s="10"/>
    </row>
    <row r="16" spans="1:16" x14ac:dyDescent="0.2">
      <c r="C16" s="11"/>
      <c r="D16" s="12"/>
      <c r="F16" s="10"/>
      <c r="G16" s="10"/>
      <c r="I16" s="10"/>
      <c r="J16" s="10"/>
      <c r="L16" s="10"/>
      <c r="M16" s="10"/>
      <c r="O16" s="10"/>
      <c r="P16" s="10"/>
    </row>
    <row r="17" spans="1:16" x14ac:dyDescent="0.2">
      <c r="C17" s="11"/>
      <c r="D17" s="12"/>
      <c r="F17" s="10"/>
      <c r="G17" s="10"/>
      <c r="I17" s="10"/>
      <c r="J17" s="10"/>
      <c r="L17" s="10"/>
      <c r="M17" s="10"/>
      <c r="O17" s="10"/>
      <c r="P17" s="10"/>
    </row>
    <row r="18" spans="1:16" x14ac:dyDescent="0.2">
      <c r="C18" s="11"/>
      <c r="D18" s="12"/>
      <c r="F18" s="10"/>
      <c r="G18" s="10"/>
      <c r="I18" s="10"/>
      <c r="J18" s="10"/>
      <c r="L18" s="10"/>
      <c r="M18" s="10"/>
      <c r="O18" s="10"/>
      <c r="P18" s="10"/>
    </row>
    <row r="19" spans="1:16" x14ac:dyDescent="0.2">
      <c r="C19" s="1"/>
      <c r="D19" s="2"/>
    </row>
    <row r="20" spans="1:16" x14ac:dyDescent="0.2">
      <c r="C20" s="3" t="s">
        <v>19</v>
      </c>
      <c r="D20" t="s">
        <v>20</v>
      </c>
    </row>
    <row r="21" spans="1:16" x14ac:dyDescent="0.2">
      <c r="C21" t="s">
        <v>14</v>
      </c>
      <c r="D21" t="s">
        <v>5</v>
      </c>
      <c r="F21" t="s">
        <v>22</v>
      </c>
      <c r="G21" t="s">
        <v>21</v>
      </c>
    </row>
    <row r="22" spans="1:16" x14ac:dyDescent="0.2">
      <c r="C22" s="3">
        <f>F2</f>
        <v>248.14650000000003</v>
      </c>
      <c r="D22" s="3">
        <f>F1</f>
        <v>1000</v>
      </c>
      <c r="F22" s="3">
        <f>FORECAST(C22,$D$22:$D$28,$C$22:$C$28)</f>
        <v>997.96016344642749</v>
      </c>
      <c r="G22" s="3">
        <f>D22-FORECAST(C22,$D$22:$D$28,$C$22:$C$28)</f>
        <v>2.0398365535725134</v>
      </c>
    </row>
    <row r="23" spans="1:16" x14ac:dyDescent="0.2">
      <c r="C23" s="3">
        <f>I2</f>
        <v>-222.48399999999998</v>
      </c>
      <c r="D23" s="3">
        <f>I1</f>
        <v>500</v>
      </c>
      <c r="F23" s="3">
        <f>FORECAST(C23,$D$22:$D$28,$C$22:$C$28)</f>
        <v>507.2673981941137</v>
      </c>
      <c r="G23" s="3">
        <f t="shared" ref="G23:G25" si="0">D23-FORECAST(C23,$D$22:$D$28,$C$22:$C$28)</f>
        <v>-7.2673981941136958</v>
      </c>
    </row>
    <row r="24" spans="1:16" x14ac:dyDescent="0.2">
      <c r="C24" s="3">
        <f>L2</f>
        <v>-475.75300000000004</v>
      </c>
      <c r="D24" s="3">
        <f>L1</f>
        <v>250</v>
      </c>
      <c r="F24" s="3">
        <f>FORECAST(C24,$D$22:$D$28,$C$22:$C$28)</f>
        <v>243.20192440376587</v>
      </c>
      <c r="G24" s="3">
        <f t="shared" si="0"/>
        <v>6.7980755962341277</v>
      </c>
    </row>
    <row r="25" spans="1:16" x14ac:dyDescent="0.2">
      <c r="C25" s="3">
        <f>O2</f>
        <v>-707.50516666666658</v>
      </c>
      <c r="D25" s="3">
        <f>O1</f>
        <v>0</v>
      </c>
      <c r="F25" s="3">
        <f>FORECAST(C25,$D$22:$D$28,$C$22:$C$28)</f>
        <v>1.5705139556931726</v>
      </c>
      <c r="G25" s="3">
        <f t="shared" si="0"/>
        <v>-1.5705139556931726</v>
      </c>
    </row>
    <row r="29" spans="1:16" x14ac:dyDescent="0.2">
      <c r="B29" t="s">
        <v>23</v>
      </c>
    </row>
    <row r="30" spans="1:16" x14ac:dyDescent="0.2">
      <c r="A30" s="5" t="s">
        <v>12</v>
      </c>
      <c r="B30" s="1">
        <v>1</v>
      </c>
      <c r="C30" s="5" t="s">
        <v>17</v>
      </c>
      <c r="D30" s="1">
        <f>SLOPE($D$22:$D$28,$C$22:$C$28)</f>
        <v>1.0426284850903496</v>
      </c>
    </row>
    <row r="31" spans="1:16" x14ac:dyDescent="0.2">
      <c r="A31" s="5" t="s">
        <v>13</v>
      </c>
      <c r="B31" s="1">
        <v>0</v>
      </c>
      <c r="C31" s="5" t="s">
        <v>18</v>
      </c>
      <c r="D31" s="1">
        <f>D33/1000</f>
        <v>0.73923555407095498</v>
      </c>
      <c r="E31" t="s">
        <v>0</v>
      </c>
    </row>
    <row r="33" spans="3:16" x14ac:dyDescent="0.2">
      <c r="C33" s="5" t="s">
        <v>18</v>
      </c>
      <c r="D33" s="1">
        <f>INTERCEPT($D$22:$D$28,$C$22:$C$28)</f>
        <v>739.235554070955</v>
      </c>
      <c r="E33" t="s">
        <v>4</v>
      </c>
    </row>
    <row r="36" spans="3:16" x14ac:dyDescent="0.2">
      <c r="C36" s="5"/>
    </row>
    <row r="37" spans="3:16" x14ac:dyDescent="0.2">
      <c r="C37" s="5"/>
    </row>
    <row r="43" spans="3:16" x14ac:dyDescent="0.2">
      <c r="F43" s="6">
        <f>F45*1000</f>
        <v>996.08674999999994</v>
      </c>
      <c r="G43" t="s">
        <v>4</v>
      </c>
      <c r="I43" s="6">
        <f>I45*1000</f>
        <v>481.07824999999997</v>
      </c>
      <c r="J43" t="s">
        <v>4</v>
      </c>
      <c r="L43" s="6" t="e">
        <f>L45*1000</f>
        <v>#DIV/0!</v>
      </c>
      <c r="M43" t="s">
        <v>4</v>
      </c>
      <c r="O43" s="6">
        <f>O45*1000</f>
        <v>1.6088333333333329</v>
      </c>
      <c r="P43" t="s">
        <v>4</v>
      </c>
    </row>
    <row r="44" spans="3:16" x14ac:dyDescent="0.2">
      <c r="F44" s="4">
        <f>F$1/F43</f>
        <v>1.0039286236866418</v>
      </c>
      <c r="I44" s="4">
        <f>I$1/I43</f>
        <v>1.0393319589900396</v>
      </c>
      <c r="L44" s="4" t="e">
        <f>L$1/L43</f>
        <v>#DIV/0!</v>
      </c>
    </row>
    <row r="45" spans="3:16" x14ac:dyDescent="0.2">
      <c r="F45" s="7">
        <f>AVERAGE(F50:F59)</f>
        <v>0.99608674999999991</v>
      </c>
      <c r="G45" s="8">
        <f>AVERAGE(G50:G59)</f>
        <v>21.855942499999998</v>
      </c>
      <c r="I45" s="7">
        <f>AVERAGE(I50:I59)</f>
        <v>0.48107824999999999</v>
      </c>
      <c r="J45" s="8">
        <f>AVERAGE(J50:J59)</f>
        <v>21.7713775</v>
      </c>
      <c r="L45" s="7" t="e">
        <f>AVERAGE(L50:L59)</f>
        <v>#DIV/0!</v>
      </c>
      <c r="M45" s="8" t="e">
        <f>AVERAGE(M50:M59)</f>
        <v>#DIV/0!</v>
      </c>
      <c r="O45" s="7">
        <f>AVERAGE(O50:O59)</f>
        <v>1.608833333333333E-3</v>
      </c>
      <c r="P45" s="8">
        <f>AVERAGE(P50:P59)</f>
        <v>21.800065</v>
      </c>
    </row>
    <row r="46" spans="3:16" x14ac:dyDescent="0.2">
      <c r="F46" s="7">
        <f>STDEV(F50:F59)</f>
        <v>4.1894023042273745E-4</v>
      </c>
      <c r="G46" s="8">
        <f>STDEV(G50:G59)</f>
        <v>5.3950185356502365E-3</v>
      </c>
      <c r="I46" s="7">
        <f>STDEV(I50:I59)</f>
        <v>5.3872650760844953E-4</v>
      </c>
      <c r="J46" s="8">
        <f>STDEV(J50:J59)</f>
        <v>8.3274420842571039E-3</v>
      </c>
      <c r="L46" s="7" t="e">
        <f>STDEV(L50:L59)</f>
        <v>#DIV/0!</v>
      </c>
      <c r="M46" s="8" t="e">
        <f>STDEV(M50:M59)</f>
        <v>#DIV/0!</v>
      </c>
      <c r="O46" s="7">
        <f>STDEV(O50:O59)</f>
        <v>1.4402279912106505E-4</v>
      </c>
      <c r="P46" s="8">
        <f>STDEV(P50:P59)</f>
        <v>6.846531968808349E-4</v>
      </c>
    </row>
    <row r="47" spans="3:16" x14ac:dyDescent="0.2">
      <c r="F47" s="9">
        <f>F46/F45</f>
        <v>4.2058608893526342E-4</v>
      </c>
      <c r="G47" s="9">
        <f>G46/G45</f>
        <v>2.4684446967456272E-4</v>
      </c>
      <c r="I47" s="9">
        <f>I46/I45</f>
        <v>1.1198313530251045E-3</v>
      </c>
      <c r="J47" s="9">
        <f>J46/J45</f>
        <v>3.8249495624505632E-4</v>
      </c>
      <c r="L47" s="9" t="e">
        <f>L46/L45</f>
        <v>#DIV/0!</v>
      </c>
      <c r="M47" s="9" t="e">
        <f>M46/M45</f>
        <v>#DIV/0!</v>
      </c>
      <c r="O47" s="9">
        <f>O46/O45</f>
        <v>8.9520024316418784E-2</v>
      </c>
      <c r="P47" s="9">
        <f>P46/P45</f>
        <v>3.1406016306870409E-5</v>
      </c>
    </row>
    <row r="48" spans="3:16" x14ac:dyDescent="0.2">
      <c r="F48" s="9"/>
      <c r="G48" s="9"/>
      <c r="I48" s="9"/>
      <c r="J48" s="9"/>
      <c r="L48" s="9"/>
      <c r="M48" s="9"/>
      <c r="O48" s="9"/>
      <c r="P48" s="9"/>
    </row>
    <row r="50" spans="6:16" x14ac:dyDescent="0.2">
      <c r="F50" s="10">
        <v>0.99608799999999997</v>
      </c>
      <c r="G50" s="10">
        <v>21.84995</v>
      </c>
      <c r="I50" s="10">
        <v>0.480435</v>
      </c>
      <c r="J50" s="10">
        <v>21.761600000000001</v>
      </c>
      <c r="L50" s="10"/>
      <c r="M50" s="10"/>
      <c r="O50" s="10">
        <v>1.5269999999999999E-3</v>
      </c>
      <c r="P50" s="10">
        <v>21.800689999999999</v>
      </c>
    </row>
    <row r="51" spans="6:16" x14ac:dyDescent="0.2">
      <c r="F51" s="10">
        <v>0.99607500000000004</v>
      </c>
      <c r="G51" s="10">
        <v>21.853729999999999</v>
      </c>
      <c r="I51" s="10">
        <v>0.480879</v>
      </c>
      <c r="J51" s="10">
        <v>21.767910000000001</v>
      </c>
      <c r="L51" s="10"/>
      <c r="M51" s="10"/>
      <c r="O51" s="10">
        <v>1.387E-3</v>
      </c>
      <c r="P51" s="10">
        <v>21.799440000000001</v>
      </c>
    </row>
    <row r="52" spans="6:16" x14ac:dyDescent="0.2">
      <c r="F52" s="10">
        <v>0.99557899999999999</v>
      </c>
      <c r="G52" s="10">
        <v>21.857510000000001</v>
      </c>
      <c r="I52" s="10">
        <v>0.48167599999999999</v>
      </c>
      <c r="J52" s="10">
        <v>21.775480000000002</v>
      </c>
      <c r="L52" s="10"/>
      <c r="M52" s="10"/>
      <c r="O52" s="10">
        <v>1.557E-3</v>
      </c>
      <c r="P52" s="10">
        <v>21.800689999999999</v>
      </c>
    </row>
    <row r="53" spans="6:16" x14ac:dyDescent="0.2">
      <c r="F53" s="10">
        <v>0.99660499999999996</v>
      </c>
      <c r="G53" s="10">
        <v>21.862580000000001</v>
      </c>
      <c r="I53" s="10">
        <v>0.481323</v>
      </c>
      <c r="J53" s="10">
        <v>21.780519999999999</v>
      </c>
      <c r="L53" s="10"/>
      <c r="M53" s="10"/>
      <c r="O53" s="10">
        <v>1.7049999999999999E-3</v>
      </c>
      <c r="P53" s="10">
        <v>21.800689999999999</v>
      </c>
    </row>
    <row r="54" spans="6:16" x14ac:dyDescent="0.2">
      <c r="O54">
        <v>1.7049999999999999E-3</v>
      </c>
      <c r="P54">
        <v>21.799440000000001</v>
      </c>
    </row>
    <row r="55" spans="6:16" x14ac:dyDescent="0.2">
      <c r="O55">
        <v>1.7719999999999999E-3</v>
      </c>
      <c r="P55">
        <v>21.799440000000001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71B87-F705-B644-982F-0293D55F55C9}">
  <dimension ref="A1:P55"/>
  <sheetViews>
    <sheetView topLeftCell="A10" zoomScale="120" zoomScaleNormal="120" workbookViewId="0">
      <selection activeCell="F50" sqref="F50:G55"/>
    </sheetView>
  </sheetViews>
  <sheetFormatPr baseColWidth="10" defaultRowHeight="16" x14ac:dyDescent="0.2"/>
  <cols>
    <col min="1" max="1" width="10.83203125" customWidth="1"/>
    <col min="2" max="2" width="14.5" customWidth="1"/>
    <col min="5" max="5" width="3.33203125" customWidth="1"/>
    <col min="8" max="8" width="3.33203125" customWidth="1"/>
    <col min="11" max="11" width="3.33203125" customWidth="1"/>
    <col min="14" max="14" width="3.33203125" customWidth="1"/>
  </cols>
  <sheetData>
    <row r="1" spans="1:16" x14ac:dyDescent="0.2">
      <c r="B1" t="s">
        <v>5</v>
      </c>
      <c r="C1" s="10" t="s">
        <v>6</v>
      </c>
      <c r="D1" t="s">
        <v>4</v>
      </c>
      <c r="F1" s="10">
        <v>1000</v>
      </c>
      <c r="G1" t="s">
        <v>4</v>
      </c>
      <c r="I1" s="10">
        <v>500</v>
      </c>
      <c r="J1" t="s">
        <v>4</v>
      </c>
      <c r="L1" s="10">
        <v>250</v>
      </c>
      <c r="M1" t="s">
        <v>4</v>
      </c>
      <c r="O1" s="10">
        <v>0</v>
      </c>
      <c r="P1" t="s">
        <v>4</v>
      </c>
    </row>
    <row r="2" spans="1:16" x14ac:dyDescent="0.2">
      <c r="B2" t="s">
        <v>14</v>
      </c>
      <c r="C2" s="6" t="e">
        <f>C4*1000</f>
        <v>#DIV/0!</v>
      </c>
      <c r="D2" t="s">
        <v>4</v>
      </c>
      <c r="F2" s="6">
        <f>F4*1000</f>
        <v>404.6513333333333</v>
      </c>
      <c r="G2" t="s">
        <v>4</v>
      </c>
      <c r="I2" s="6">
        <f>I4*1000</f>
        <v>-94.015200000000007</v>
      </c>
      <c r="J2" t="s">
        <v>4</v>
      </c>
      <c r="L2" s="6">
        <f>L4*1000</f>
        <v>-332.78083333333331</v>
      </c>
      <c r="M2" t="s">
        <v>4</v>
      </c>
      <c r="O2" s="6">
        <f>O4*1000</f>
        <v>-575.09383333333335</v>
      </c>
      <c r="P2" t="s">
        <v>4</v>
      </c>
    </row>
    <row r="3" spans="1:16" x14ac:dyDescent="0.2">
      <c r="F3" s="4">
        <f>F1/F2</f>
        <v>2.4712633262874872</v>
      </c>
      <c r="I3" s="4">
        <f>I1/I2</f>
        <v>-5.318288957530271</v>
      </c>
      <c r="L3" s="4">
        <f>L1/L2</f>
        <v>-0.75124518890060277</v>
      </c>
    </row>
    <row r="4" spans="1:16" x14ac:dyDescent="0.2">
      <c r="B4" t="s">
        <v>1</v>
      </c>
      <c r="C4" s="7" t="e">
        <f>AVERAGE(C9:C18)</f>
        <v>#DIV/0!</v>
      </c>
      <c r="D4" s="8" t="e">
        <f>AVERAGE(D9:D18)</f>
        <v>#DIV/0!</v>
      </c>
      <c r="F4" s="7">
        <f>AVERAGE(F9:F18)</f>
        <v>0.40465133333333331</v>
      </c>
      <c r="G4" s="8">
        <f>AVERAGE(G9:G18)</f>
        <v>21.837834999999998</v>
      </c>
      <c r="I4" s="7">
        <f>AVERAGE(I9:I18)</f>
        <v>-9.4015200000000007E-2</v>
      </c>
      <c r="J4" s="8">
        <f>AVERAGE(J9:J18)</f>
        <v>21.801001666666668</v>
      </c>
      <c r="L4" s="7">
        <f>AVERAGE(L9:L18)</f>
        <v>-0.3327808333333333</v>
      </c>
      <c r="M4" s="8">
        <f>AVERAGE(M9:M18)</f>
        <v>21.797830000000001</v>
      </c>
      <c r="O4" s="7">
        <f>AVERAGE(O9:O18)</f>
        <v>-0.5750938333333333</v>
      </c>
      <c r="P4" s="8">
        <f>AVERAGE(P9:P18)</f>
        <v>21.743931666666665</v>
      </c>
    </row>
    <row r="5" spans="1:16" x14ac:dyDescent="0.2">
      <c r="B5" t="s">
        <v>2</v>
      </c>
      <c r="C5" s="7" t="e">
        <f>STDEV(C9:C18)</f>
        <v>#DIV/0!</v>
      </c>
      <c r="D5" s="8" t="e">
        <f>STDEV(D9:D18)</f>
        <v>#DIV/0!</v>
      </c>
      <c r="F5" s="7">
        <f>STDEV(F9:F18)</f>
        <v>3.0690302485747196E-4</v>
      </c>
      <c r="G5" s="8">
        <f>STDEV(G9:G18)</f>
        <v>1.0704264103617052E-2</v>
      </c>
      <c r="I5" s="7">
        <f>STDEV(I9:I18)</f>
        <v>3.8712233208638205E-4</v>
      </c>
      <c r="J5" s="8">
        <f>STDEV(J9:J18)</f>
        <v>1.5867537196007513E-2</v>
      </c>
      <c r="L5" s="7">
        <f>STDEV(L9:L18)</f>
        <v>4.6684404962114455E-4</v>
      </c>
      <c r="M5" s="8">
        <f>STDEV(M9:M18)</f>
        <v>1.0171287037539107E-2</v>
      </c>
      <c r="O5" s="7">
        <f>STDEV(O9:O18)</f>
        <v>1.874016186340866E-4</v>
      </c>
      <c r="P5" s="8">
        <f>STDEV(P9:P18)</f>
        <v>8.4650916514034374E-3</v>
      </c>
    </row>
    <row r="6" spans="1:16" x14ac:dyDescent="0.2">
      <c r="B6" t="s">
        <v>3</v>
      </c>
      <c r="C6" s="9" t="e">
        <f>C5/C4</f>
        <v>#DIV/0!</v>
      </c>
      <c r="D6" s="9" t="e">
        <f>D5/D4</f>
        <v>#DIV/0!</v>
      </c>
      <c r="F6" s="9">
        <f>F5/F4</f>
        <v>7.5843819005696751E-4</v>
      </c>
      <c r="G6" s="9">
        <f>G5/G4</f>
        <v>4.9017057339324397E-4</v>
      </c>
      <c r="I6" s="9">
        <f>I5/I4</f>
        <v>-4.1176568478967449E-3</v>
      </c>
      <c r="J6" s="9">
        <f>J5/J4</f>
        <v>7.2783523613360792E-4</v>
      </c>
      <c r="L6" s="9">
        <f>L5/L4</f>
        <v>-1.4028573849790365E-3</v>
      </c>
      <c r="M6" s="9">
        <f>M5/M4</f>
        <v>4.6661924776636508E-4</v>
      </c>
      <c r="O6" s="9">
        <f>O5/O4</f>
        <v>-3.2586268148256374E-4</v>
      </c>
      <c r="P6" s="9">
        <f>P5/P4</f>
        <v>3.8930823464554843E-4</v>
      </c>
    </row>
    <row r="8" spans="1:16" x14ac:dyDescent="0.2">
      <c r="A8" s="5" t="s">
        <v>9</v>
      </c>
      <c r="B8" s="14">
        <v>43368</v>
      </c>
      <c r="C8" t="s">
        <v>0</v>
      </c>
      <c r="D8" t="s">
        <v>15</v>
      </c>
      <c r="F8" t="s">
        <v>0</v>
      </c>
      <c r="G8" t="s">
        <v>15</v>
      </c>
      <c r="I8" t="s">
        <v>0</v>
      </c>
      <c r="J8" t="s">
        <v>15</v>
      </c>
      <c r="L8" t="s">
        <v>0</v>
      </c>
      <c r="M8" t="s">
        <v>15</v>
      </c>
      <c r="O8" t="s">
        <v>0</v>
      </c>
      <c r="P8" t="s">
        <v>15</v>
      </c>
    </row>
    <row r="9" spans="1:16" x14ac:dyDescent="0.2">
      <c r="A9" s="5" t="s">
        <v>10</v>
      </c>
      <c r="B9" s="10" t="s">
        <v>27</v>
      </c>
      <c r="C9" s="11"/>
      <c r="D9" s="12"/>
      <c r="F9" s="10">
        <v>0.40412500000000001</v>
      </c>
      <c r="G9" s="10">
        <v>21.829350000000002</v>
      </c>
      <c r="I9" s="10"/>
      <c r="J9" s="10">
        <v>21.830660000000002</v>
      </c>
      <c r="L9" s="10">
        <v>-0.33259699999999998</v>
      </c>
      <c r="M9" s="10">
        <v>21.79504</v>
      </c>
      <c r="O9" s="10">
        <v>-0.57485699999999995</v>
      </c>
      <c r="P9" s="10">
        <v>21.750699999999998</v>
      </c>
    </row>
    <row r="10" spans="1:16" x14ac:dyDescent="0.2">
      <c r="A10" s="5" t="s">
        <v>11</v>
      </c>
      <c r="B10" s="10" t="s">
        <v>26</v>
      </c>
      <c r="C10" s="11"/>
      <c r="D10" s="12"/>
      <c r="F10" s="10">
        <v>0.40445799999999998</v>
      </c>
      <c r="G10" s="10">
        <v>21.850950000000001</v>
      </c>
      <c r="I10" s="10">
        <v>-9.3368000000000007E-2</v>
      </c>
      <c r="J10" s="10">
        <v>21.797640000000001</v>
      </c>
      <c r="L10" s="10">
        <v>-0.33282299999999998</v>
      </c>
      <c r="M10" s="10">
        <v>21.800170000000001</v>
      </c>
      <c r="O10" s="10">
        <v>-0.57485699999999995</v>
      </c>
      <c r="P10" s="10">
        <v>21.738040000000002</v>
      </c>
    </row>
    <row r="11" spans="1:16" x14ac:dyDescent="0.2">
      <c r="A11" s="5"/>
      <c r="C11" s="11"/>
      <c r="D11" s="12"/>
      <c r="F11" s="10">
        <v>0.40470600000000001</v>
      </c>
      <c r="G11" s="10">
        <v>21.831910000000001</v>
      </c>
      <c r="I11" s="10">
        <v>-9.4309000000000004E-2</v>
      </c>
      <c r="J11" s="10">
        <v>21.80649</v>
      </c>
      <c r="L11" s="10">
        <v>-0.33282299999999998</v>
      </c>
      <c r="M11" s="10">
        <v>21.784939999999999</v>
      </c>
      <c r="O11" s="10">
        <v>-0.57527399999999995</v>
      </c>
      <c r="P11" s="10">
        <v>21.738040000000002</v>
      </c>
    </row>
    <row r="12" spans="1:16" x14ac:dyDescent="0.2">
      <c r="C12" s="11"/>
      <c r="D12" s="12"/>
      <c r="F12" s="10">
        <v>0.40486499999999997</v>
      </c>
      <c r="G12" s="10">
        <v>21.830660000000002</v>
      </c>
      <c r="I12" s="10">
        <v>-9.3948000000000004E-2</v>
      </c>
      <c r="J12" s="10">
        <v>21.791260000000001</v>
      </c>
      <c r="L12" s="10">
        <v>-0.33365</v>
      </c>
      <c r="M12" s="10">
        <v>21.807770000000001</v>
      </c>
      <c r="O12" s="10">
        <v>-0.57515300000000003</v>
      </c>
      <c r="P12" s="10">
        <v>21.757020000000001</v>
      </c>
    </row>
    <row r="13" spans="1:16" x14ac:dyDescent="0.2">
      <c r="A13" s="13" t="s">
        <v>24</v>
      </c>
      <c r="C13" s="11"/>
      <c r="D13" s="12"/>
      <c r="F13" s="10">
        <v>0.40482200000000002</v>
      </c>
      <c r="G13" s="10">
        <v>21.852229999999999</v>
      </c>
      <c r="I13" s="10">
        <v>-9.4200000000000006E-2</v>
      </c>
      <c r="J13" s="10">
        <v>21.78998</v>
      </c>
      <c r="L13" s="10">
        <v>-0.33237699999999998</v>
      </c>
      <c r="M13" s="10">
        <v>21.788730000000001</v>
      </c>
      <c r="O13" s="10">
        <v>-0.57521100000000003</v>
      </c>
      <c r="P13" s="10">
        <v>21.735469999999999</v>
      </c>
    </row>
    <row r="14" spans="1:16" x14ac:dyDescent="0.2">
      <c r="A14" s="5" t="s">
        <v>12</v>
      </c>
      <c r="B14" s="1">
        <v>1</v>
      </c>
      <c r="C14" s="11"/>
      <c r="D14" s="12"/>
      <c r="F14" s="10">
        <v>0.40493200000000001</v>
      </c>
      <c r="G14" s="10">
        <v>21.831910000000001</v>
      </c>
      <c r="I14" s="10">
        <v>-9.4251000000000001E-2</v>
      </c>
      <c r="J14" s="10">
        <v>21.78998</v>
      </c>
      <c r="L14" s="10">
        <v>-0.33241500000000002</v>
      </c>
      <c r="M14" s="10">
        <v>21.81033</v>
      </c>
      <c r="O14" s="10">
        <v>-0.57521100000000003</v>
      </c>
      <c r="P14" s="10">
        <v>21.744319999999998</v>
      </c>
    </row>
    <row r="15" spans="1:16" x14ac:dyDescent="0.2">
      <c r="A15" s="5" t="s">
        <v>13</v>
      </c>
      <c r="B15" s="1">
        <v>0</v>
      </c>
      <c r="C15" s="11"/>
      <c r="D15" s="12"/>
      <c r="F15" s="10"/>
      <c r="G15" s="10"/>
      <c r="I15" s="10"/>
      <c r="J15" s="10"/>
      <c r="L15" s="10"/>
      <c r="M15" s="10"/>
      <c r="O15" s="10"/>
      <c r="P15" s="10"/>
    </row>
    <row r="16" spans="1:16" x14ac:dyDescent="0.2">
      <c r="C16" s="11"/>
      <c r="D16" s="12"/>
      <c r="F16" s="10"/>
      <c r="G16" s="10"/>
      <c r="I16" s="10"/>
      <c r="J16" s="10"/>
      <c r="L16" s="10"/>
      <c r="M16" s="10"/>
      <c r="O16" s="10"/>
      <c r="P16" s="10"/>
    </row>
    <row r="17" spans="1:16" x14ac:dyDescent="0.2">
      <c r="C17" s="11"/>
      <c r="D17" s="12"/>
      <c r="F17" s="10"/>
      <c r="G17" s="10"/>
      <c r="I17" s="10"/>
      <c r="J17" s="10"/>
      <c r="L17" s="10"/>
      <c r="M17" s="10"/>
      <c r="O17" s="10"/>
      <c r="P17" s="10"/>
    </row>
    <row r="18" spans="1:16" x14ac:dyDescent="0.2">
      <c r="C18" s="11"/>
      <c r="D18" s="12"/>
      <c r="F18" s="10"/>
      <c r="G18" s="10"/>
      <c r="I18" s="10"/>
      <c r="J18" s="10"/>
      <c r="L18" s="10"/>
      <c r="M18" s="10"/>
      <c r="O18" s="10"/>
      <c r="P18" s="10"/>
    </row>
    <row r="19" spans="1:16" x14ac:dyDescent="0.2">
      <c r="C19" s="1"/>
      <c r="D19" s="2"/>
    </row>
    <row r="20" spans="1:16" x14ac:dyDescent="0.2">
      <c r="C20" s="3" t="s">
        <v>19</v>
      </c>
      <c r="D20" t="s">
        <v>20</v>
      </c>
    </row>
    <row r="21" spans="1:16" x14ac:dyDescent="0.2">
      <c r="C21" t="s">
        <v>14</v>
      </c>
      <c r="D21" t="s">
        <v>5</v>
      </c>
      <c r="F21" t="s">
        <v>22</v>
      </c>
      <c r="G21" t="s">
        <v>21</v>
      </c>
    </row>
    <row r="22" spans="1:16" x14ac:dyDescent="0.2">
      <c r="C22" s="3">
        <f>F2</f>
        <v>404.6513333333333</v>
      </c>
      <c r="D22" s="3">
        <f>F1</f>
        <v>1000</v>
      </c>
      <c r="F22" s="3">
        <f>FORECAST(C22,$D$22:$D$28,$C$22:$C$28)</f>
        <v>1002.9186600594621</v>
      </c>
      <c r="G22" s="3">
        <f>D22-FORECAST(C22,$D$22:$D$28,$C$22:$C$28)</f>
        <v>-2.9186600594621268</v>
      </c>
    </row>
    <row r="23" spans="1:16" x14ac:dyDescent="0.2">
      <c r="C23" s="3">
        <f>I2</f>
        <v>-94.015200000000007</v>
      </c>
      <c r="D23" s="3">
        <f>I1</f>
        <v>500</v>
      </c>
      <c r="F23" s="3">
        <f>FORECAST(C23,$D$22:$D$28,$C$22:$C$28)</f>
        <v>493.93809994810209</v>
      </c>
      <c r="G23" s="3">
        <f t="shared" ref="G23:G25" si="0">D23-FORECAST(C23,$D$22:$D$28,$C$22:$C$28)</f>
        <v>6.0619000518979078</v>
      </c>
    </row>
    <row r="24" spans="1:16" x14ac:dyDescent="0.2">
      <c r="C24" s="3">
        <f>L2</f>
        <v>-332.78083333333331</v>
      </c>
      <c r="D24" s="3">
        <f>L1</f>
        <v>250</v>
      </c>
      <c r="F24" s="3">
        <f>FORECAST(C24,$D$22:$D$28,$C$22:$C$28)</f>
        <v>250.23402585073552</v>
      </c>
      <c r="G24" s="3">
        <f t="shared" si="0"/>
        <v>-0.23402585073552018</v>
      </c>
    </row>
    <row r="25" spans="1:16" x14ac:dyDescent="0.2">
      <c r="C25" s="3">
        <f>O2</f>
        <v>-575.09383333333335</v>
      </c>
      <c r="D25" s="3">
        <f>O1</f>
        <v>0</v>
      </c>
      <c r="F25" s="3">
        <f>FORECAST(C25,$D$22:$D$28,$C$22:$C$28)</f>
        <v>2.9092141417003177</v>
      </c>
      <c r="G25" s="3">
        <f t="shared" si="0"/>
        <v>-2.9092141417003177</v>
      </c>
    </row>
    <row r="29" spans="1:16" x14ac:dyDescent="0.2">
      <c r="B29" t="s">
        <v>23</v>
      </c>
    </row>
    <row r="30" spans="1:16" x14ac:dyDescent="0.2">
      <c r="A30" s="5" t="s">
        <v>12</v>
      </c>
      <c r="B30" s="1">
        <v>1</v>
      </c>
      <c r="C30" s="5" t="s">
        <v>17</v>
      </c>
      <c r="D30" s="15">
        <f>SLOPE($D$22:$D$28,$C$22:$C$28)</f>
        <v>1.0206832143097364</v>
      </c>
    </row>
    <row r="31" spans="1:16" x14ac:dyDescent="0.2">
      <c r="A31" s="5" t="s">
        <v>13</v>
      </c>
      <c r="B31" s="1">
        <v>0</v>
      </c>
      <c r="C31" s="5" t="s">
        <v>18</v>
      </c>
      <c r="D31" s="15">
        <f>D33/1000</f>
        <v>0.58989783647807481</v>
      </c>
      <c r="E31" t="s">
        <v>0</v>
      </c>
    </row>
    <row r="33" spans="3:16" x14ac:dyDescent="0.2">
      <c r="C33" s="5" t="s">
        <v>18</v>
      </c>
      <c r="D33" s="1">
        <f>INTERCEPT($D$22:$D$28,$C$22:$C$28)</f>
        <v>589.89783647807485</v>
      </c>
      <c r="E33" t="s">
        <v>4</v>
      </c>
    </row>
    <row r="36" spans="3:16" x14ac:dyDescent="0.2">
      <c r="C36" s="5"/>
    </row>
    <row r="37" spans="3:16" x14ac:dyDescent="0.2">
      <c r="C37" s="5"/>
    </row>
    <row r="43" spans="3:16" x14ac:dyDescent="0.2">
      <c r="F43" s="6">
        <f>F45*1000</f>
        <v>1005.1662000000001</v>
      </c>
      <c r="G43" t="s">
        <v>4</v>
      </c>
      <c r="I43" s="6" t="e">
        <f>I45*1000</f>
        <v>#DIV/0!</v>
      </c>
      <c r="J43" t="s">
        <v>4</v>
      </c>
      <c r="L43" s="6" t="e">
        <f>L45*1000</f>
        <v>#DIV/0!</v>
      </c>
      <c r="M43" t="s">
        <v>4</v>
      </c>
      <c r="O43" s="6">
        <f>O45*1000</f>
        <v>2.7573333333333334</v>
      </c>
      <c r="P43" t="s">
        <v>4</v>
      </c>
    </row>
    <row r="44" spans="3:16" x14ac:dyDescent="0.2">
      <c r="F44" s="4">
        <f>F$1/F43</f>
        <v>0.99486035244718718</v>
      </c>
      <c r="I44" s="4" t="e">
        <f>I$1/I43</f>
        <v>#DIV/0!</v>
      </c>
      <c r="L44" s="4" t="e">
        <f>L$1/L43</f>
        <v>#DIV/0!</v>
      </c>
    </row>
    <row r="45" spans="3:16" x14ac:dyDescent="0.2">
      <c r="F45" s="7">
        <f>AVERAGE(F50:F59)</f>
        <v>1.0051662000000001</v>
      </c>
      <c r="G45" s="8">
        <f>AVERAGE(G50:G59)</f>
        <v>21.728325000000002</v>
      </c>
      <c r="I45" s="7" t="e">
        <f>AVERAGE(I50:I59)</f>
        <v>#DIV/0!</v>
      </c>
      <c r="J45" s="8" t="e">
        <f>AVERAGE(J50:J59)</f>
        <v>#DIV/0!</v>
      </c>
      <c r="L45" s="7" t="e">
        <f>AVERAGE(L50:L59)</f>
        <v>#DIV/0!</v>
      </c>
      <c r="M45" s="8" t="e">
        <f>AVERAGE(M50:M59)</f>
        <v>#DIV/0!</v>
      </c>
      <c r="O45" s="7">
        <f>AVERAGE(O50:O59)</f>
        <v>2.7573333333333334E-3</v>
      </c>
      <c r="P45" s="8">
        <f>AVERAGE(P50:P59)</f>
        <v>21.738416666666666</v>
      </c>
    </row>
    <row r="46" spans="3:16" x14ac:dyDescent="0.2">
      <c r="F46" s="7">
        <f>STDEV(F50:F59)</f>
        <v>2.5202222124250719E-4</v>
      </c>
      <c r="G46" s="8">
        <f>STDEV(G50:G59)</f>
        <v>1.1632423221324635E-2</v>
      </c>
      <c r="I46" s="7" t="e">
        <f>STDEV(I50:I59)</f>
        <v>#DIV/0!</v>
      </c>
      <c r="J46" s="8" t="e">
        <f>STDEV(J50:J59)</f>
        <v>#DIV/0!</v>
      </c>
      <c r="L46" s="7" t="e">
        <f>STDEV(L50:L59)</f>
        <v>#DIV/0!</v>
      </c>
      <c r="M46" s="8" t="e">
        <f>STDEV(M50:M59)</f>
        <v>#DIV/0!</v>
      </c>
      <c r="O46" s="7">
        <f>STDEV(O50:O59)</f>
        <v>1.1190114685143613E-4</v>
      </c>
      <c r="P46" s="8">
        <f>STDEV(P50:P59)</f>
        <v>7.5038008146976641E-3</v>
      </c>
    </row>
    <row r="47" spans="3:16" x14ac:dyDescent="0.2">
      <c r="F47" s="9">
        <f>F46/F45</f>
        <v>2.5072691584984372E-4</v>
      </c>
      <c r="G47" s="9">
        <f>G46/G45</f>
        <v>5.3535756765993856E-4</v>
      </c>
      <c r="I47" s="9" t="e">
        <f>I46/I45</f>
        <v>#DIV/0!</v>
      </c>
      <c r="J47" s="9" t="e">
        <f>J46/J45</f>
        <v>#DIV/0!</v>
      </c>
      <c r="L47" s="9" t="e">
        <f>L46/L45</f>
        <v>#DIV/0!</v>
      </c>
      <c r="M47" s="9" t="e">
        <f>M46/M45</f>
        <v>#DIV/0!</v>
      </c>
      <c r="O47" s="9">
        <f>O46/O45</f>
        <v>4.0583104515752949E-2</v>
      </c>
      <c r="P47" s="9">
        <f>P46/P45</f>
        <v>3.4518617108870997E-4</v>
      </c>
    </row>
    <row r="48" spans="3:16" x14ac:dyDescent="0.2">
      <c r="F48" s="9"/>
      <c r="G48" s="9"/>
      <c r="I48" s="9"/>
      <c r="J48" s="9"/>
      <c r="L48" s="9"/>
      <c r="M48" s="9"/>
      <c r="O48" s="9"/>
      <c r="P48" s="9"/>
    </row>
    <row r="50" spans="6:16" x14ac:dyDescent="0.2">
      <c r="F50" s="10" t="s">
        <v>16</v>
      </c>
      <c r="G50" s="10">
        <v>21.70636</v>
      </c>
      <c r="I50" s="10"/>
      <c r="J50" s="10"/>
      <c r="L50" s="10"/>
      <c r="M50" s="10"/>
      <c r="O50" s="10">
        <v>2.7629999999999998E-3</v>
      </c>
      <c r="P50" s="10">
        <v>21.735469999999999</v>
      </c>
    </row>
    <row r="51" spans="6:16" x14ac:dyDescent="0.2">
      <c r="F51" s="10">
        <v>1.0051540000000001</v>
      </c>
      <c r="G51" s="10">
        <v>21.72916</v>
      </c>
      <c r="I51" s="10"/>
      <c r="J51" s="10"/>
      <c r="L51" s="10"/>
      <c r="M51" s="10"/>
      <c r="O51" s="10">
        <v>2.7629999999999998E-3</v>
      </c>
      <c r="P51" s="10">
        <v>21.739260000000002</v>
      </c>
    </row>
    <row r="52" spans="6:16" x14ac:dyDescent="0.2">
      <c r="F52" s="10">
        <v>1.005177</v>
      </c>
      <c r="G52" s="10">
        <v>21.738040000000002</v>
      </c>
      <c r="I52" s="10"/>
      <c r="J52" s="10"/>
      <c r="L52" s="10"/>
      <c r="M52" s="10"/>
      <c r="O52" s="10">
        <v>2.895E-3</v>
      </c>
      <c r="P52" s="10">
        <v>21.7532</v>
      </c>
    </row>
    <row r="53" spans="6:16" x14ac:dyDescent="0.2">
      <c r="F53" s="10">
        <v>1.005152</v>
      </c>
      <c r="G53" s="10">
        <v>21.730440000000002</v>
      </c>
      <c r="I53" s="10"/>
      <c r="J53" s="10"/>
      <c r="L53" s="10"/>
      <c r="M53" s="10"/>
      <c r="O53" s="10">
        <v>2.8630000000000001E-3</v>
      </c>
      <c r="P53" s="10">
        <v>21.734190000000002</v>
      </c>
    </row>
    <row r="54" spans="6:16" x14ac:dyDescent="0.2">
      <c r="F54">
        <v>1.00553</v>
      </c>
      <c r="G54">
        <v>21.727910000000001</v>
      </c>
      <c r="O54">
        <v>2.63E-3</v>
      </c>
      <c r="P54">
        <v>21.734190000000002</v>
      </c>
    </row>
    <row r="55" spans="6:16" x14ac:dyDescent="0.2">
      <c r="F55">
        <v>1.004818</v>
      </c>
      <c r="G55">
        <v>21.738040000000002</v>
      </c>
      <c r="O55">
        <v>2.63E-3</v>
      </c>
      <c r="P55">
        <v>21.734190000000002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8EB1-4CF4-E94E-B77E-2AC6FFA4344A}">
  <dimension ref="A1:P53"/>
  <sheetViews>
    <sheetView topLeftCell="A7" zoomScale="120" zoomScaleNormal="120" workbookViewId="0">
      <selection activeCell="I50" sqref="I50:J53"/>
    </sheetView>
  </sheetViews>
  <sheetFormatPr baseColWidth="10" defaultRowHeight="16" x14ac:dyDescent="0.2"/>
  <cols>
    <col min="1" max="1" width="10.83203125" customWidth="1"/>
    <col min="2" max="2" width="14.5" customWidth="1"/>
    <col min="5" max="5" width="3.33203125" customWidth="1"/>
    <col min="8" max="8" width="3.33203125" customWidth="1"/>
    <col min="11" max="11" width="3.33203125" customWidth="1"/>
    <col min="14" max="14" width="3.33203125" customWidth="1"/>
  </cols>
  <sheetData>
    <row r="1" spans="1:16" x14ac:dyDescent="0.2">
      <c r="B1" t="s">
        <v>5</v>
      </c>
      <c r="C1" s="10" t="s">
        <v>6</v>
      </c>
      <c r="D1" t="s">
        <v>4</v>
      </c>
      <c r="F1" s="10">
        <v>1000</v>
      </c>
      <c r="G1" t="s">
        <v>4</v>
      </c>
      <c r="I1" s="10">
        <v>500</v>
      </c>
      <c r="J1" t="s">
        <v>4</v>
      </c>
      <c r="L1" s="10">
        <v>250</v>
      </c>
      <c r="M1" t="s">
        <v>4</v>
      </c>
      <c r="O1" s="10">
        <v>0</v>
      </c>
      <c r="P1" t="s">
        <v>4</v>
      </c>
    </row>
    <row r="2" spans="1:16" x14ac:dyDescent="0.2">
      <c r="B2" t="s">
        <v>14</v>
      </c>
      <c r="C2" s="6" t="e">
        <f>C4*1000</f>
        <v>#DIV/0!</v>
      </c>
      <c r="D2" t="s">
        <v>4</v>
      </c>
      <c r="F2" s="6">
        <f>F4*1000</f>
        <v>343.03149999999999</v>
      </c>
      <c r="G2" t="s">
        <v>4</v>
      </c>
      <c r="I2" s="6">
        <f>I4*1000</f>
        <v>-124.72850000000001</v>
      </c>
      <c r="J2" t="s">
        <v>4</v>
      </c>
      <c r="L2" s="6">
        <f>L4*1000</f>
        <v>-384.13350000000008</v>
      </c>
      <c r="M2" t="s">
        <v>4</v>
      </c>
      <c r="O2" s="6">
        <f>O4*1000</f>
        <v>-590.35783333333336</v>
      </c>
      <c r="P2" t="s">
        <v>4</v>
      </c>
    </row>
    <row r="3" spans="1:16" x14ac:dyDescent="0.2">
      <c r="F3" s="4">
        <f>F1/F2</f>
        <v>2.9151841740481559</v>
      </c>
      <c r="I3" s="4">
        <f>I1/I2</f>
        <v>-4.0087069114115854</v>
      </c>
      <c r="L3" s="4">
        <f>L1/L2</f>
        <v>-0.65081540662295778</v>
      </c>
    </row>
    <row r="4" spans="1:16" x14ac:dyDescent="0.2">
      <c r="B4" t="s">
        <v>1</v>
      </c>
      <c r="C4" s="7" t="e">
        <f>AVERAGE(C9:C18)</f>
        <v>#DIV/0!</v>
      </c>
      <c r="D4" s="8" t="e">
        <f>AVERAGE(D9:D18)</f>
        <v>#DIV/0!</v>
      </c>
      <c r="F4" s="7">
        <f>AVERAGE(F9:F18)</f>
        <v>0.34303149999999999</v>
      </c>
      <c r="G4" s="8">
        <f>AVERAGE(G9:G18)</f>
        <v>22.084095000000001</v>
      </c>
      <c r="I4" s="7">
        <f>AVERAGE(I9:I18)</f>
        <v>-0.12472850000000001</v>
      </c>
      <c r="J4" s="8">
        <f>AVERAGE(J9:J18)</f>
        <v>21.885123333333336</v>
      </c>
      <c r="L4" s="7">
        <f>AVERAGE(L9:L18)</f>
        <v>-0.38413350000000007</v>
      </c>
      <c r="M4" s="8">
        <f>AVERAGE(M9:M18)</f>
        <v>21.929235000000002</v>
      </c>
      <c r="O4" s="7">
        <f>AVERAGE(O9:O18)</f>
        <v>-0.59035783333333336</v>
      </c>
      <c r="P4" s="8">
        <f>AVERAGE(P9:P18)</f>
        <v>21.892465000000001</v>
      </c>
    </row>
    <row r="5" spans="1:16" x14ac:dyDescent="0.2">
      <c r="B5" t="s">
        <v>2</v>
      </c>
      <c r="C5" s="7" t="e">
        <f>STDEV(C9:C18)</f>
        <v>#DIV/0!</v>
      </c>
      <c r="D5" s="8" t="e">
        <f>STDEV(D9:D18)</f>
        <v>#DIV/0!</v>
      </c>
      <c r="F5" s="7">
        <f>STDEV(F9:F18)</f>
        <v>2.5151829953305657E-3</v>
      </c>
      <c r="G5" s="8">
        <f>STDEV(G9:G18)</f>
        <v>2.451347527381648E-2</v>
      </c>
      <c r="I5" s="7">
        <f>STDEV(I9:I18)</f>
        <v>3.1389855049044377E-4</v>
      </c>
      <c r="J5" s="8">
        <f>STDEV(J9:J18)</f>
        <v>7.9937342129108128E-3</v>
      </c>
      <c r="L5" s="7">
        <f>STDEV(L9:L18)</f>
        <v>3.5959630142702739E-4</v>
      </c>
      <c r="M5" s="8">
        <f>STDEV(M9:M18)</f>
        <v>8.4206834639472365E-3</v>
      </c>
      <c r="O5" s="7">
        <f>STDEV(O9:O18)</f>
        <v>7.3422215076003681E-4</v>
      </c>
      <c r="P5" s="8">
        <f>STDEV(P9:P18)</f>
        <v>1.2146040918752819E-2</v>
      </c>
    </row>
    <row r="6" spans="1:16" x14ac:dyDescent="0.2">
      <c r="B6" t="s">
        <v>3</v>
      </c>
      <c r="C6" s="9" t="e">
        <f>C5/C4</f>
        <v>#DIV/0!</v>
      </c>
      <c r="D6" s="9" t="e">
        <f>D5/D4</f>
        <v>#DIV/0!</v>
      </c>
      <c r="F6" s="9">
        <f>F5/F4</f>
        <v>7.332221662822702E-3</v>
      </c>
      <c r="G6" s="9">
        <f>G5/G4</f>
        <v>1.1100058786115744E-3</v>
      </c>
      <c r="I6" s="9">
        <f>I5/I4</f>
        <v>-2.5166545776662409E-3</v>
      </c>
      <c r="J6" s="9">
        <f>J5/J4</f>
        <v>3.6525881491083573E-4</v>
      </c>
      <c r="L6" s="9">
        <f>L5/L4</f>
        <v>-9.3612325253337005E-4</v>
      </c>
      <c r="M6" s="9">
        <f>M5/M4</f>
        <v>3.8399348923695857E-4</v>
      </c>
      <c r="O6" s="9">
        <f>O5/O4</f>
        <v>-1.2436900288328577E-3</v>
      </c>
      <c r="P6" s="9">
        <f>P5/P4</f>
        <v>5.5480462884160454E-4</v>
      </c>
    </row>
    <row r="8" spans="1:16" x14ac:dyDescent="0.2">
      <c r="A8" s="5" t="s">
        <v>9</v>
      </c>
      <c r="B8" s="14">
        <v>43368</v>
      </c>
      <c r="C8" t="s">
        <v>0</v>
      </c>
      <c r="D8" t="s">
        <v>15</v>
      </c>
      <c r="F8" t="s">
        <v>0</v>
      </c>
      <c r="G8" t="s">
        <v>15</v>
      </c>
      <c r="I8" t="s">
        <v>0</v>
      </c>
      <c r="J8" t="s">
        <v>15</v>
      </c>
      <c r="L8" t="s">
        <v>0</v>
      </c>
      <c r="M8" t="s">
        <v>15</v>
      </c>
      <c r="O8" t="s">
        <v>0</v>
      </c>
      <c r="P8" t="s">
        <v>15</v>
      </c>
    </row>
    <row r="9" spans="1:16" x14ac:dyDescent="0.2">
      <c r="A9" s="5" t="s">
        <v>10</v>
      </c>
      <c r="B9" s="10" t="s">
        <v>28</v>
      </c>
      <c r="C9" s="11"/>
      <c r="D9" s="12"/>
      <c r="F9" s="10">
        <v>0.346105</v>
      </c>
      <c r="G9" s="10">
        <v>22.05368</v>
      </c>
      <c r="I9" s="10">
        <v>-0.125136</v>
      </c>
      <c r="J9" s="10">
        <v>21.881989999999998</v>
      </c>
      <c r="L9" s="10">
        <v>-0.38389000000000001</v>
      </c>
      <c r="M9" s="10">
        <v>21.927340000000001</v>
      </c>
      <c r="O9" s="10">
        <v>-0.58889899999999995</v>
      </c>
      <c r="P9" s="10">
        <v>21.876919999999998</v>
      </c>
    </row>
    <row r="10" spans="1:16" x14ac:dyDescent="0.2">
      <c r="A10" s="5" t="s">
        <v>11</v>
      </c>
      <c r="B10" s="10" t="s">
        <v>26</v>
      </c>
      <c r="C10" s="11"/>
      <c r="D10" s="12"/>
      <c r="F10" s="10">
        <v>0.346105</v>
      </c>
      <c r="G10" s="10">
        <v>22.057459999999999</v>
      </c>
      <c r="I10" s="10">
        <v>-0.124859</v>
      </c>
      <c r="J10" s="10">
        <v>21.870640000000002</v>
      </c>
      <c r="L10" s="10">
        <v>-0.38389000000000001</v>
      </c>
      <c r="M10" s="10">
        <v>21.919799999999999</v>
      </c>
      <c r="O10" s="10">
        <v>-0.59072199999999997</v>
      </c>
      <c r="P10" s="10">
        <v>21.884519999999998</v>
      </c>
    </row>
    <row r="11" spans="1:16" x14ac:dyDescent="0.2">
      <c r="A11" s="5"/>
      <c r="C11" s="11"/>
      <c r="D11" s="12"/>
      <c r="F11" s="10">
        <v>0.34048099999999998</v>
      </c>
      <c r="G11" s="10">
        <v>22.086639999999999</v>
      </c>
      <c r="I11" s="10">
        <v>-0.124976</v>
      </c>
      <c r="J11" s="10">
        <v>21.885739999999998</v>
      </c>
      <c r="L11" s="10">
        <v>-0.38411600000000001</v>
      </c>
      <c r="M11" s="10">
        <v>21.9223</v>
      </c>
      <c r="O11" s="10">
        <v>-0.59084400000000004</v>
      </c>
      <c r="P11" s="10">
        <v>21.88702</v>
      </c>
    </row>
    <row r="12" spans="1:16" x14ac:dyDescent="0.2">
      <c r="C12" s="11"/>
      <c r="D12" s="12"/>
      <c r="F12" s="10">
        <v>0.342387</v>
      </c>
      <c r="G12" s="10">
        <v>22.086639999999999</v>
      </c>
      <c r="I12" s="10">
        <v>-0.12460499999999999</v>
      </c>
      <c r="J12" s="10">
        <v>21.889530000000001</v>
      </c>
      <c r="L12" s="10">
        <v>-0.38484499999999999</v>
      </c>
      <c r="M12" s="10">
        <v>21.937439999999999</v>
      </c>
      <c r="O12" s="10">
        <v>-0.590449</v>
      </c>
      <c r="P12" s="10">
        <v>21.904630000000001</v>
      </c>
    </row>
    <row r="13" spans="1:16" x14ac:dyDescent="0.2">
      <c r="A13" s="13" t="s">
        <v>24</v>
      </c>
      <c r="C13" s="11"/>
      <c r="D13" s="12"/>
      <c r="F13" s="10">
        <v>0.34240999999999999</v>
      </c>
      <c r="G13" s="10">
        <v>22.111969999999999</v>
      </c>
      <c r="I13" s="10">
        <v>-0.12431399999999999</v>
      </c>
      <c r="J13" s="10">
        <v>21.890779999999999</v>
      </c>
      <c r="L13" s="10">
        <v>-0.38402999999999998</v>
      </c>
      <c r="M13" s="10">
        <v>21.927340000000001</v>
      </c>
      <c r="O13" s="10">
        <v>-0.590449</v>
      </c>
      <c r="P13" s="10">
        <v>21.893280000000001</v>
      </c>
    </row>
    <row r="14" spans="1:16" x14ac:dyDescent="0.2">
      <c r="A14" s="5" t="s">
        <v>12</v>
      </c>
      <c r="B14" s="1">
        <v>1</v>
      </c>
      <c r="C14" s="11"/>
      <c r="D14" s="12"/>
      <c r="F14" s="10">
        <v>0.34070099999999998</v>
      </c>
      <c r="G14" s="10">
        <v>22.108180000000001</v>
      </c>
      <c r="I14" s="10">
        <v>-0.12448099999999999</v>
      </c>
      <c r="J14" s="10">
        <v>21.892060000000001</v>
      </c>
      <c r="L14" s="10">
        <v>-0.38402999999999998</v>
      </c>
      <c r="M14" s="10">
        <v>21.941189999999999</v>
      </c>
      <c r="O14" s="10">
        <v>-0.59078399999999998</v>
      </c>
      <c r="P14" s="10">
        <v>21.90842</v>
      </c>
    </row>
    <row r="15" spans="1:16" x14ac:dyDescent="0.2">
      <c r="A15" s="5" t="s">
        <v>13</v>
      </c>
      <c r="B15" s="1">
        <v>0</v>
      </c>
      <c r="C15" s="11"/>
      <c r="D15" s="12"/>
      <c r="F15" s="10"/>
      <c r="G15" s="10"/>
      <c r="I15" s="10"/>
      <c r="J15" s="10"/>
      <c r="L15" s="10"/>
      <c r="M15" s="10"/>
      <c r="O15" s="10"/>
      <c r="P15" s="10"/>
    </row>
    <row r="16" spans="1:16" x14ac:dyDescent="0.2">
      <c r="C16" s="11"/>
      <c r="D16" s="12"/>
      <c r="F16" s="10"/>
      <c r="G16" s="10"/>
      <c r="I16" s="10"/>
      <c r="J16" s="10"/>
      <c r="L16" s="10"/>
      <c r="M16" s="10"/>
      <c r="O16" s="10"/>
      <c r="P16" s="10"/>
    </row>
    <row r="17" spans="1:16" x14ac:dyDescent="0.2">
      <c r="C17" s="11"/>
      <c r="D17" s="12"/>
      <c r="F17" s="10"/>
      <c r="G17" s="10"/>
      <c r="I17" s="10"/>
      <c r="J17" s="10"/>
      <c r="L17" s="10"/>
      <c r="M17" s="10"/>
      <c r="O17" s="10"/>
      <c r="P17" s="10"/>
    </row>
    <row r="18" spans="1:16" x14ac:dyDescent="0.2">
      <c r="C18" s="11"/>
      <c r="D18" s="12"/>
      <c r="F18" s="10"/>
      <c r="G18" s="10"/>
      <c r="I18" s="10"/>
      <c r="J18" s="10"/>
      <c r="L18" s="10"/>
      <c r="M18" s="10"/>
      <c r="O18" s="10"/>
      <c r="P18" s="10"/>
    </row>
    <row r="19" spans="1:16" x14ac:dyDescent="0.2">
      <c r="C19" s="1"/>
      <c r="D19" s="2"/>
    </row>
    <row r="20" spans="1:16" x14ac:dyDescent="0.2">
      <c r="C20" s="3" t="s">
        <v>19</v>
      </c>
      <c r="D20" t="s">
        <v>20</v>
      </c>
    </row>
    <row r="21" spans="1:16" x14ac:dyDescent="0.2">
      <c r="C21" t="s">
        <v>14</v>
      </c>
      <c r="D21" t="s">
        <v>5</v>
      </c>
      <c r="F21" t="s">
        <v>22</v>
      </c>
      <c r="G21" t="s">
        <v>21</v>
      </c>
    </row>
    <row r="22" spans="1:16" x14ac:dyDescent="0.2">
      <c r="C22" s="3">
        <f>F2</f>
        <v>343.03149999999999</v>
      </c>
      <c r="D22" s="3">
        <f>F1</f>
        <v>1000</v>
      </c>
      <c r="F22" s="3">
        <f>FORECAST(C22,$D$22:$D$28,$C$22:$C$28)</f>
        <v>1001.4283934297775</v>
      </c>
      <c r="G22" s="3">
        <f>D22-FORECAST(C22,$D$22:$D$28,$C$22:$C$28)</f>
        <v>-1.4283934297775431</v>
      </c>
    </row>
    <row r="23" spans="1:16" x14ac:dyDescent="0.2">
      <c r="C23" s="3">
        <f>I2</f>
        <v>-124.72850000000001</v>
      </c>
      <c r="D23" s="3">
        <f>I1</f>
        <v>500</v>
      </c>
      <c r="F23" s="3">
        <f>FORECAST(C23,$D$22:$D$28,$C$22:$C$28)</f>
        <v>505.66864369848741</v>
      </c>
      <c r="G23" s="3">
        <f t="shared" ref="G23:G25" si="0">D23-FORECAST(C23,$D$22:$D$28,$C$22:$C$28)</f>
        <v>-5.6686436984874149</v>
      </c>
    </row>
    <row r="24" spans="1:16" x14ac:dyDescent="0.2">
      <c r="C24" s="3">
        <f>L2</f>
        <v>-384.13350000000008</v>
      </c>
      <c r="D24" s="3">
        <f>L1</f>
        <v>250</v>
      </c>
      <c r="F24" s="3">
        <f>FORECAST(C24,$D$22:$D$28,$C$22:$C$28)</f>
        <v>230.73586218864187</v>
      </c>
      <c r="G24" s="3">
        <f t="shared" si="0"/>
        <v>19.264137811358125</v>
      </c>
    </row>
    <row r="25" spans="1:16" x14ac:dyDescent="0.2">
      <c r="C25" s="3">
        <f>O2</f>
        <v>-590.35783333333336</v>
      </c>
      <c r="D25" s="3">
        <f>O1</f>
        <v>0</v>
      </c>
      <c r="F25" s="3">
        <f>FORECAST(C25,$D$22:$D$28,$C$22:$C$28)</f>
        <v>12.167100683093167</v>
      </c>
      <c r="G25" s="3">
        <f t="shared" si="0"/>
        <v>-12.167100683093167</v>
      </c>
    </row>
    <row r="29" spans="1:16" x14ac:dyDescent="0.2">
      <c r="B29" t="s">
        <v>23</v>
      </c>
    </row>
    <row r="30" spans="1:16" x14ac:dyDescent="0.2">
      <c r="A30" s="5" t="s">
        <v>12</v>
      </c>
      <c r="B30" s="1">
        <v>1</v>
      </c>
      <c r="C30" s="5" t="s">
        <v>17</v>
      </c>
      <c r="D30" s="15">
        <f>SLOPE($D$22:$D$28,$C$22:$C$28)</f>
        <v>1.0598592221038357</v>
      </c>
    </row>
    <row r="31" spans="1:16" x14ac:dyDescent="0.2">
      <c r="A31" s="5" t="s">
        <v>13</v>
      </c>
      <c r="B31" s="1">
        <v>0</v>
      </c>
      <c r="C31" s="5" t="s">
        <v>18</v>
      </c>
      <c r="D31" s="15">
        <f>D33/1000</f>
        <v>0.63786329468266567</v>
      </c>
      <c r="E31" t="s">
        <v>0</v>
      </c>
    </row>
    <row r="33" spans="3:16" x14ac:dyDescent="0.2">
      <c r="C33" s="5" t="s">
        <v>18</v>
      </c>
      <c r="D33" s="1">
        <f>INTERCEPT($D$22:$D$28,$C$22:$C$28)</f>
        <v>637.8632946826657</v>
      </c>
      <c r="E33" t="s">
        <v>4</v>
      </c>
    </row>
    <row r="36" spans="3:16" x14ac:dyDescent="0.2">
      <c r="C36" s="5"/>
    </row>
    <row r="37" spans="3:16" x14ac:dyDescent="0.2">
      <c r="C37" s="5"/>
    </row>
    <row r="43" spans="3:16" x14ac:dyDescent="0.2">
      <c r="F43" s="6">
        <f>F45*1000</f>
        <v>997.01850000000002</v>
      </c>
      <c r="G43" t="s">
        <v>4</v>
      </c>
      <c r="I43" s="6">
        <f>I45*1000</f>
        <v>505.77674999999999</v>
      </c>
      <c r="J43" t="s">
        <v>4</v>
      </c>
      <c r="L43" s="6" t="e">
        <f>L45*1000</f>
        <v>#DIV/0!</v>
      </c>
      <c r="M43" t="s">
        <v>4</v>
      </c>
      <c r="O43" s="6" t="e">
        <f>O45*1000</f>
        <v>#DIV/0!</v>
      </c>
      <c r="P43" t="s">
        <v>4</v>
      </c>
    </row>
    <row r="44" spans="3:16" x14ac:dyDescent="0.2">
      <c r="F44" s="4">
        <f>F$1/F43</f>
        <v>1.0029904159250806</v>
      </c>
      <c r="I44" s="4">
        <f>I$1/I43</f>
        <v>0.98857845877652539</v>
      </c>
      <c r="L44" s="4" t="e">
        <f>L$1/L43</f>
        <v>#DIV/0!</v>
      </c>
    </row>
    <row r="45" spans="3:16" x14ac:dyDescent="0.2">
      <c r="F45" s="7">
        <f>AVERAGE(F50:F59)</f>
        <v>0.99701850000000003</v>
      </c>
      <c r="G45" s="8">
        <f>AVERAGE(G50:G59)</f>
        <v>22.235917499999999</v>
      </c>
      <c r="I45" s="7">
        <f>AVERAGE(I50:I59)</f>
        <v>0.50577675</v>
      </c>
      <c r="J45" s="8">
        <f>AVERAGE(J50:J59)</f>
        <v>22.090757500000002</v>
      </c>
      <c r="L45" s="7" t="e">
        <f>AVERAGE(L50:L59)</f>
        <v>#DIV/0!</v>
      </c>
      <c r="M45" s="8" t="e">
        <f>AVERAGE(M50:M59)</f>
        <v>#DIV/0!</v>
      </c>
      <c r="O45" s="7" t="e">
        <f>AVERAGE(O50:O59)</f>
        <v>#DIV/0!</v>
      </c>
      <c r="P45" s="8" t="e">
        <f>AVERAGE(P50:P59)</f>
        <v>#DIV/0!</v>
      </c>
    </row>
    <row r="46" spans="3:16" x14ac:dyDescent="0.2">
      <c r="F46" s="7">
        <f>STDEV(F50:F59)</f>
        <v>3.7900351801359143E-4</v>
      </c>
      <c r="G46" s="8">
        <f>STDEV(G50:G59)</f>
        <v>6.4600999734270312E-3</v>
      </c>
      <c r="I46" s="7">
        <f>STDEV(I50:I59)</f>
        <v>2.2792158739356734E-4</v>
      </c>
      <c r="J46" s="8">
        <f>STDEV(J50:J59)</f>
        <v>7.9727593508567701E-3</v>
      </c>
      <c r="L46" s="7" t="e">
        <f>STDEV(L50:L59)</f>
        <v>#DIV/0!</v>
      </c>
      <c r="M46" s="8" t="e">
        <f>STDEV(M50:M59)</f>
        <v>#DIV/0!</v>
      </c>
      <c r="O46" s="7" t="e">
        <f>STDEV(O50:O59)</f>
        <v>#DIV/0!</v>
      </c>
      <c r="P46" s="8" t="e">
        <f>STDEV(P50:P59)</f>
        <v>#DIV/0!</v>
      </c>
    </row>
    <row r="47" spans="3:16" x14ac:dyDescent="0.2">
      <c r="F47" s="9">
        <f>F46/F45</f>
        <v>3.8013689616952086E-4</v>
      </c>
      <c r="G47" s="9">
        <f>G46/G45</f>
        <v>2.9052545159996351E-4</v>
      </c>
      <c r="I47" s="9">
        <f>I46/I45</f>
        <v>4.5063674317486391E-4</v>
      </c>
      <c r="J47" s="9">
        <f>J46/J45</f>
        <v>3.6090927850060232E-4</v>
      </c>
      <c r="L47" s="9" t="e">
        <f>L46/L45</f>
        <v>#DIV/0!</v>
      </c>
      <c r="M47" s="9" t="e">
        <f>M46/M45</f>
        <v>#DIV/0!</v>
      </c>
      <c r="O47" s="9" t="e">
        <f>O46/O45</f>
        <v>#DIV/0!</v>
      </c>
      <c r="P47" s="9" t="e">
        <f>P46/P45</f>
        <v>#DIV/0!</v>
      </c>
    </row>
    <row r="48" spans="3:16" x14ac:dyDescent="0.2">
      <c r="F48" s="9"/>
      <c r="G48" s="9"/>
      <c r="I48" s="9"/>
      <c r="J48" s="9"/>
      <c r="L48" s="9"/>
      <c r="M48" s="9"/>
      <c r="O48" s="9"/>
      <c r="P48" s="9"/>
    </row>
    <row r="50" spans="6:16" x14ac:dyDescent="0.2">
      <c r="F50" s="10">
        <v>0.99656299999999998</v>
      </c>
      <c r="G50" s="10">
        <v>22.231449999999999</v>
      </c>
      <c r="I50" s="10">
        <v>0.50565700000000002</v>
      </c>
      <c r="J50" s="10">
        <v>22.098050000000001</v>
      </c>
      <c r="L50" s="10"/>
      <c r="M50" s="10"/>
      <c r="O50" s="10"/>
      <c r="P50" s="10"/>
    </row>
    <row r="51" spans="6:16" x14ac:dyDescent="0.2">
      <c r="F51" s="10">
        <v>0.99700500000000003</v>
      </c>
      <c r="G51" s="10">
        <v>22.23273</v>
      </c>
      <c r="I51" s="10">
        <v>0.50553700000000001</v>
      </c>
      <c r="J51" s="10">
        <v>22.086639999999999</v>
      </c>
      <c r="L51" s="10"/>
      <c r="M51" s="10"/>
      <c r="O51" s="10"/>
      <c r="P51" s="10"/>
    </row>
    <row r="52" spans="6:16" x14ac:dyDescent="0.2">
      <c r="F52" s="10">
        <v>0.99749100000000002</v>
      </c>
      <c r="G52" s="10">
        <v>22.234010000000001</v>
      </c>
      <c r="I52" s="10">
        <v>0.50605500000000003</v>
      </c>
      <c r="J52" s="10">
        <v>22.096769999999999</v>
      </c>
      <c r="L52" s="10"/>
      <c r="M52" s="10"/>
      <c r="O52" s="10"/>
      <c r="P52" s="10"/>
    </row>
    <row r="53" spans="6:16" x14ac:dyDescent="0.2">
      <c r="F53" s="10">
        <v>0.99701499999999998</v>
      </c>
      <c r="G53" s="10">
        <v>22.245480000000001</v>
      </c>
      <c r="I53" s="10">
        <v>0.50585800000000003</v>
      </c>
      <c r="J53" s="10">
        <v>22.081569999999999</v>
      </c>
      <c r="L53" s="10"/>
      <c r="M53" s="10"/>
      <c r="O53" s="10"/>
      <c r="P53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B2AF3-1816-6940-BC8F-A0A7C63328E2}">
  <dimension ref="A1:P53"/>
  <sheetViews>
    <sheetView zoomScale="120" zoomScaleNormal="120" workbookViewId="0">
      <selection activeCell="B31" sqref="B31"/>
    </sheetView>
  </sheetViews>
  <sheetFormatPr baseColWidth="10" defaultRowHeight="16" x14ac:dyDescent="0.2"/>
  <cols>
    <col min="1" max="1" width="10.83203125" customWidth="1"/>
    <col min="2" max="2" width="14.5" customWidth="1"/>
    <col min="5" max="5" width="3.33203125" customWidth="1"/>
    <col min="8" max="8" width="3.33203125" customWidth="1"/>
    <col min="11" max="11" width="3.33203125" customWidth="1"/>
    <col min="14" max="14" width="3.33203125" customWidth="1"/>
  </cols>
  <sheetData>
    <row r="1" spans="1:16" x14ac:dyDescent="0.2">
      <c r="B1" t="s">
        <v>5</v>
      </c>
      <c r="C1" s="10" t="s">
        <v>6</v>
      </c>
      <c r="D1" t="s">
        <v>4</v>
      </c>
      <c r="F1" s="10">
        <v>1000</v>
      </c>
      <c r="G1" t="s">
        <v>4</v>
      </c>
      <c r="I1" s="10">
        <v>500</v>
      </c>
      <c r="J1" t="s">
        <v>4</v>
      </c>
      <c r="L1" s="10">
        <v>250</v>
      </c>
      <c r="M1" t="s">
        <v>4</v>
      </c>
      <c r="O1" s="10">
        <v>0</v>
      </c>
      <c r="P1" t="s">
        <v>4</v>
      </c>
    </row>
    <row r="2" spans="1:16" x14ac:dyDescent="0.2">
      <c r="B2" t="s">
        <v>14</v>
      </c>
      <c r="C2" s="6" t="e">
        <f>C4*1000</f>
        <v>#DIV/0!</v>
      </c>
      <c r="D2" t="s">
        <v>4</v>
      </c>
      <c r="F2" s="6">
        <f>F4*1000</f>
        <v>522.04683333333321</v>
      </c>
      <c r="G2" t="s">
        <v>4</v>
      </c>
      <c r="I2" s="6">
        <f>I4*1000</f>
        <v>53.739000000000004</v>
      </c>
      <c r="J2" t="s">
        <v>4</v>
      </c>
      <c r="L2" s="6">
        <f>L4*1000</f>
        <v>-172.47499999999997</v>
      </c>
      <c r="M2" t="s">
        <v>4</v>
      </c>
      <c r="O2" s="6">
        <f>O4*1000</f>
        <v>-402.16200000000009</v>
      </c>
      <c r="P2" t="s">
        <v>4</v>
      </c>
    </row>
    <row r="3" spans="1:16" x14ac:dyDescent="0.2">
      <c r="F3" s="4">
        <f>F1/F2</f>
        <v>1.9155369521444601</v>
      </c>
      <c r="I3" s="4">
        <f>I1/I2</f>
        <v>9.3042297028229033</v>
      </c>
      <c r="L3" s="4">
        <f>L1/L2</f>
        <v>-1.449485432671402</v>
      </c>
    </row>
    <row r="4" spans="1:16" x14ac:dyDescent="0.2">
      <c r="B4" t="s">
        <v>1</v>
      </c>
      <c r="C4" s="7" t="e">
        <f>AVERAGE(C9:C18)</f>
        <v>#DIV/0!</v>
      </c>
      <c r="D4" s="8" t="e">
        <f>AVERAGE(D9:D18)</f>
        <v>#DIV/0!</v>
      </c>
      <c r="F4" s="7">
        <f>AVERAGE(F9:F18)</f>
        <v>0.52204683333333324</v>
      </c>
      <c r="G4" s="8">
        <f>AVERAGE(G9:G18)</f>
        <v>22.376149999999999</v>
      </c>
      <c r="I4" s="7">
        <f>AVERAGE(I9:I18)</f>
        <v>5.3739000000000002E-2</v>
      </c>
      <c r="J4" s="8">
        <f>AVERAGE(J9:J18)</f>
        <v>22.279583333333335</v>
      </c>
      <c r="L4" s="7">
        <f>AVERAGE(L9:L18)</f>
        <v>-0.17247499999999996</v>
      </c>
      <c r="M4" s="8">
        <f>AVERAGE(M9:M18)</f>
        <v>22.153949999999998</v>
      </c>
      <c r="O4" s="7">
        <f>AVERAGE(O9:O18)</f>
        <v>-0.40216200000000007</v>
      </c>
      <c r="P4" s="8">
        <f>AVERAGE(P9:P18)</f>
        <v>22.111216666666664</v>
      </c>
    </row>
    <row r="5" spans="1:16" x14ac:dyDescent="0.2">
      <c r="B5" t="s">
        <v>2</v>
      </c>
      <c r="C5" s="7" t="e">
        <f>STDEV(C9:C18)</f>
        <v>#DIV/0!</v>
      </c>
      <c r="D5" s="8" t="e">
        <f>STDEV(D9:D18)</f>
        <v>#DIV/0!</v>
      </c>
      <c r="F5" s="7">
        <f>STDEV(F9:F18)</f>
        <v>7.0290068051371798E-4</v>
      </c>
      <c r="G5" s="8">
        <f>STDEV(G9:G18)</f>
        <v>1.6354379230040753E-2</v>
      </c>
      <c r="I5" s="7">
        <f>STDEV(I9:I18)</f>
        <v>1.5044866234034863E-4</v>
      </c>
      <c r="J5" s="8">
        <f>STDEV(J9:J18)</f>
        <v>1.6244394315168918E-2</v>
      </c>
      <c r="L5" s="7">
        <f>STDEV(L9:L18)</f>
        <v>7.3804119126238119E-4</v>
      </c>
      <c r="M5" s="8">
        <f>STDEV(M9:M18)</f>
        <v>1.7193432467078516E-2</v>
      </c>
      <c r="O5" s="7">
        <f>STDEV(O9:O18)</f>
        <v>1.3923361663046067E-4</v>
      </c>
      <c r="P5" s="8">
        <f>STDEV(P9:P18)</f>
        <v>7.8398205761779898E-3</v>
      </c>
    </row>
    <row r="6" spans="1:16" x14ac:dyDescent="0.2">
      <c r="B6" t="s">
        <v>3</v>
      </c>
      <c r="C6" s="9" t="e">
        <f>C5/C4</f>
        <v>#DIV/0!</v>
      </c>
      <c r="D6" s="9" t="e">
        <f>D5/D4</f>
        <v>#DIV/0!</v>
      </c>
      <c r="F6" s="9">
        <f>F5/F4</f>
        <v>1.3464322272115142E-3</v>
      </c>
      <c r="G6" s="9">
        <f>G5/G4</f>
        <v>7.3088441175272567E-4</v>
      </c>
      <c r="I6" s="9">
        <f>I5/I4</f>
        <v>2.7996178257940906E-3</v>
      </c>
      <c r="J6" s="9">
        <f>J5/J4</f>
        <v>7.2911571424520585E-4</v>
      </c>
      <c r="L6" s="9">
        <f>L5/L4</f>
        <v>-4.279119821785078E-3</v>
      </c>
      <c r="M6" s="9">
        <f>M5/M4</f>
        <v>7.7608879983382274E-4</v>
      </c>
      <c r="O6" s="9">
        <f>O5/O4</f>
        <v>-3.4621276159970522E-4</v>
      </c>
      <c r="P6" s="9">
        <f>P5/P4</f>
        <v>3.5456305703868206E-4</v>
      </c>
    </row>
    <row r="8" spans="1:16" x14ac:dyDescent="0.2">
      <c r="A8" s="5" t="s">
        <v>9</v>
      </c>
      <c r="B8" s="14">
        <v>43368</v>
      </c>
      <c r="C8" t="s">
        <v>0</v>
      </c>
      <c r="D8" t="s">
        <v>15</v>
      </c>
      <c r="F8" t="s">
        <v>0</v>
      </c>
      <c r="G8" t="s">
        <v>15</v>
      </c>
      <c r="I8" t="s">
        <v>0</v>
      </c>
      <c r="J8" t="s">
        <v>15</v>
      </c>
      <c r="L8" t="s">
        <v>0</v>
      </c>
      <c r="M8" t="s">
        <v>15</v>
      </c>
      <c r="O8" t="s">
        <v>0</v>
      </c>
      <c r="P8" t="s">
        <v>15</v>
      </c>
    </row>
    <row r="9" spans="1:16" x14ac:dyDescent="0.2">
      <c r="A9" s="5" t="s">
        <v>10</v>
      </c>
      <c r="B9" s="10" t="s">
        <v>29</v>
      </c>
      <c r="C9" s="11"/>
      <c r="D9" s="12"/>
      <c r="F9" s="10">
        <v>0.52095400000000003</v>
      </c>
      <c r="G9" s="10">
        <v>22.38861</v>
      </c>
      <c r="I9" s="10">
        <v>5.3568999999999999E-2</v>
      </c>
      <c r="J9" s="10">
        <v>22.28107</v>
      </c>
      <c r="L9" s="10">
        <v>-0.17135400000000001</v>
      </c>
      <c r="M9" s="10">
        <v>22.168849999999999</v>
      </c>
      <c r="O9" s="10">
        <v>-0.40223300000000001</v>
      </c>
      <c r="P9" s="10">
        <v>22.109739999999999</v>
      </c>
    </row>
    <row r="10" spans="1:16" x14ac:dyDescent="0.2">
      <c r="A10" s="5" t="s">
        <v>11</v>
      </c>
      <c r="B10" s="10" t="s">
        <v>26</v>
      </c>
      <c r="C10" s="11"/>
      <c r="D10" s="12"/>
      <c r="F10" s="10">
        <v>0.52161599999999997</v>
      </c>
      <c r="G10" s="10">
        <v>22.354430000000001</v>
      </c>
      <c r="I10" s="10">
        <v>5.3575999999999999E-2</v>
      </c>
      <c r="J10" s="10">
        <v>22.246949999999998</v>
      </c>
      <c r="L10" s="10">
        <v>-0.171793</v>
      </c>
      <c r="M10" s="10">
        <v>22.14743</v>
      </c>
      <c r="O10" s="10">
        <v>-0.402258</v>
      </c>
      <c r="P10" s="10">
        <v>22.11478</v>
      </c>
    </row>
    <row r="11" spans="1:16" x14ac:dyDescent="0.2">
      <c r="A11" s="5"/>
      <c r="C11" s="11"/>
      <c r="D11" s="12"/>
      <c r="F11" s="10">
        <v>0.52195899999999995</v>
      </c>
      <c r="G11" s="10">
        <v>22.379729999999999</v>
      </c>
      <c r="I11" s="10">
        <v>5.3719000000000003E-2</v>
      </c>
      <c r="J11" s="10">
        <v>22.28482</v>
      </c>
      <c r="L11" s="10">
        <v>-0.173286</v>
      </c>
      <c r="M11" s="10">
        <v>22.138639999999999</v>
      </c>
      <c r="O11" s="10">
        <v>-0.402198</v>
      </c>
      <c r="P11" s="10">
        <v>22.100950000000001</v>
      </c>
    </row>
    <row r="12" spans="1:16" x14ac:dyDescent="0.2">
      <c r="C12" s="11"/>
      <c r="D12" s="12"/>
      <c r="F12" s="10">
        <v>0.52224099999999996</v>
      </c>
      <c r="G12" s="10">
        <v>22.380980000000001</v>
      </c>
      <c r="I12" s="10">
        <v>5.3754999999999997E-2</v>
      </c>
      <c r="J12" s="10">
        <v>22.288640000000001</v>
      </c>
      <c r="L12" s="10">
        <v>-0.17275399999999999</v>
      </c>
      <c r="M12" s="10">
        <v>22.14114</v>
      </c>
      <c r="O12" s="10">
        <v>-0.402198</v>
      </c>
      <c r="P12" s="10">
        <v>22.11853</v>
      </c>
    </row>
    <row r="13" spans="1:16" x14ac:dyDescent="0.2">
      <c r="A13" s="13" t="s">
        <v>24</v>
      </c>
      <c r="C13" s="11"/>
      <c r="D13" s="12"/>
      <c r="F13" s="10">
        <v>0.52261299999999999</v>
      </c>
      <c r="G13" s="10">
        <v>22.394929999999999</v>
      </c>
      <c r="I13" s="10">
        <v>5.3919000000000002E-2</v>
      </c>
      <c r="J13" s="10">
        <v>22.287379999999999</v>
      </c>
      <c r="L13" s="10">
        <v>-0.17275399999999999</v>
      </c>
      <c r="M13" s="10">
        <v>22.181429999999999</v>
      </c>
      <c r="O13" s="10">
        <v>-0.40220299999999998</v>
      </c>
      <c r="P13" s="10">
        <v>22.103490000000001</v>
      </c>
    </row>
    <row r="14" spans="1:16" x14ac:dyDescent="0.2">
      <c r="A14" s="5" t="s">
        <v>12</v>
      </c>
      <c r="B14" s="1">
        <v>1</v>
      </c>
      <c r="C14" s="11"/>
      <c r="D14" s="12"/>
      <c r="F14" s="10">
        <v>0.52289799999999997</v>
      </c>
      <c r="G14" s="10">
        <v>22.358219999999999</v>
      </c>
      <c r="I14" s="10">
        <v>5.3895999999999999E-2</v>
      </c>
      <c r="J14" s="10">
        <v>22.288640000000001</v>
      </c>
      <c r="L14" s="10">
        <v>-0.17290900000000001</v>
      </c>
      <c r="M14" s="10">
        <v>22.14621</v>
      </c>
      <c r="O14" s="10">
        <v>-0.40188200000000002</v>
      </c>
      <c r="P14" s="10">
        <v>22.119810000000001</v>
      </c>
    </row>
    <row r="15" spans="1:16" x14ac:dyDescent="0.2">
      <c r="A15" s="5" t="s">
        <v>13</v>
      </c>
      <c r="B15" s="1">
        <v>0</v>
      </c>
      <c r="C15" s="11"/>
      <c r="D15" s="12"/>
      <c r="F15" s="10"/>
      <c r="G15" s="10"/>
      <c r="I15" s="10"/>
      <c r="J15" s="10"/>
      <c r="L15" s="10"/>
      <c r="M15" s="10"/>
      <c r="O15" s="10"/>
      <c r="P15" s="10"/>
    </row>
    <row r="16" spans="1:16" x14ac:dyDescent="0.2">
      <c r="C16" s="11"/>
      <c r="D16" s="12"/>
      <c r="F16" s="10"/>
      <c r="G16" s="10"/>
      <c r="I16" s="10"/>
      <c r="J16" s="10"/>
      <c r="L16" s="10"/>
      <c r="M16" s="10"/>
      <c r="O16" s="10"/>
      <c r="P16" s="10"/>
    </row>
    <row r="17" spans="1:16" x14ac:dyDescent="0.2">
      <c r="C17" s="11"/>
      <c r="D17" s="12"/>
      <c r="F17" s="10"/>
      <c r="G17" s="10"/>
      <c r="I17" s="10"/>
      <c r="J17" s="10"/>
      <c r="L17" s="10"/>
      <c r="M17" s="10"/>
      <c r="O17" s="10"/>
      <c r="P17" s="10"/>
    </row>
    <row r="18" spans="1:16" x14ac:dyDescent="0.2">
      <c r="C18" s="11"/>
      <c r="D18" s="12"/>
      <c r="F18" s="10"/>
      <c r="G18" s="10"/>
      <c r="I18" s="10"/>
      <c r="J18" s="10"/>
      <c r="L18" s="10"/>
      <c r="M18" s="10"/>
      <c r="O18" s="10"/>
      <c r="P18" s="10"/>
    </row>
    <row r="19" spans="1:16" x14ac:dyDescent="0.2">
      <c r="C19" s="1"/>
      <c r="D19" s="2"/>
    </row>
    <row r="20" spans="1:16" x14ac:dyDescent="0.2">
      <c r="C20" s="3" t="s">
        <v>19</v>
      </c>
      <c r="D20" t="s">
        <v>20</v>
      </c>
    </row>
    <row r="21" spans="1:16" x14ac:dyDescent="0.2">
      <c r="C21" t="s">
        <v>14</v>
      </c>
      <c r="D21" t="s">
        <v>5</v>
      </c>
      <c r="F21" t="s">
        <v>22</v>
      </c>
      <c r="G21" t="s">
        <v>21</v>
      </c>
    </row>
    <row r="22" spans="1:16" x14ac:dyDescent="0.2">
      <c r="C22" s="3">
        <f>F2</f>
        <v>522.04683333333321</v>
      </c>
      <c r="D22" s="3">
        <f>F1</f>
        <v>1000</v>
      </c>
      <c r="F22" s="3">
        <f>FORECAST(C22,$D$22:$D$28,$C$22:$C$28)</f>
        <v>1002.1630725649882</v>
      </c>
      <c r="G22" s="3">
        <f>D22-FORECAST(C22,$D$22:$D$28,$C$22:$C$28)</f>
        <v>-2.1630725649881697</v>
      </c>
    </row>
    <row r="23" spans="1:16" x14ac:dyDescent="0.2">
      <c r="C23" s="3">
        <f>I2</f>
        <v>53.739000000000004</v>
      </c>
      <c r="D23" s="3">
        <f>I1</f>
        <v>500</v>
      </c>
      <c r="F23" s="3">
        <f>FORECAST(C23,$D$22:$D$28,$C$22:$C$28)</f>
        <v>495.34704578588975</v>
      </c>
      <c r="G23" s="3">
        <f t="shared" ref="G23:G25" si="0">D23-FORECAST(C23,$D$22:$D$28,$C$22:$C$28)</f>
        <v>4.6529542141102525</v>
      </c>
    </row>
    <row r="24" spans="1:16" x14ac:dyDescent="0.2">
      <c r="C24" s="3">
        <f>L2</f>
        <v>-172.47499999999997</v>
      </c>
      <c r="D24" s="3">
        <f>L1</f>
        <v>250</v>
      </c>
      <c r="F24" s="3">
        <f>FORECAST(C24,$D$22:$D$28,$C$22:$C$28)</f>
        <v>250.53183553036979</v>
      </c>
      <c r="G24" s="3">
        <f t="shared" si="0"/>
        <v>-0.53183553036978992</v>
      </c>
    </row>
    <row r="25" spans="1:16" x14ac:dyDescent="0.2">
      <c r="C25" s="3">
        <f>O2</f>
        <v>-402.16200000000009</v>
      </c>
      <c r="D25" s="3">
        <f>O1</f>
        <v>0</v>
      </c>
      <c r="F25" s="3">
        <f>FORECAST(C25,$D$22:$D$28,$C$22:$C$28)</f>
        <v>1.958046118752236</v>
      </c>
      <c r="G25" s="3">
        <f t="shared" si="0"/>
        <v>-1.958046118752236</v>
      </c>
    </row>
    <row r="29" spans="1:16" x14ac:dyDescent="0.2">
      <c r="B29" t="s">
        <v>23</v>
      </c>
    </row>
    <row r="30" spans="1:16" x14ac:dyDescent="0.2">
      <c r="A30" s="5" t="s">
        <v>12</v>
      </c>
      <c r="B30" s="1">
        <v>1</v>
      </c>
      <c r="C30" s="5" t="s">
        <v>17</v>
      </c>
      <c r="D30" s="15">
        <f>SLOPE($D$22:$D$28,$C$22:$C$28)</f>
        <v>1.0822283777994288</v>
      </c>
    </row>
    <row r="31" spans="1:16" x14ac:dyDescent="0.2">
      <c r="A31" s="5" t="s">
        <v>13</v>
      </c>
      <c r="B31" s="1">
        <v>0</v>
      </c>
      <c r="C31" s="5" t="s">
        <v>18</v>
      </c>
      <c r="D31" s="15">
        <f>D33/1000</f>
        <v>0.43718917499132626</v>
      </c>
      <c r="E31" t="s">
        <v>0</v>
      </c>
    </row>
    <row r="33" spans="3:16" x14ac:dyDescent="0.2">
      <c r="C33" s="5" t="s">
        <v>18</v>
      </c>
      <c r="D33" s="1">
        <f>INTERCEPT($D$22:$D$28,$C$22:$C$28)</f>
        <v>437.18917499132624</v>
      </c>
      <c r="E33" t="s">
        <v>4</v>
      </c>
    </row>
    <row r="36" spans="3:16" x14ac:dyDescent="0.2">
      <c r="C36" s="5"/>
    </row>
    <row r="37" spans="3:16" x14ac:dyDescent="0.2">
      <c r="C37" s="5"/>
    </row>
    <row r="43" spans="3:16" x14ac:dyDescent="0.2">
      <c r="F43" s="6">
        <f>F45*1000</f>
        <v>1004.9304999999999</v>
      </c>
      <c r="G43" t="s">
        <v>4</v>
      </c>
      <c r="I43" s="6" t="e">
        <f>I45*1000</f>
        <v>#DIV/0!</v>
      </c>
      <c r="J43" t="s">
        <v>4</v>
      </c>
      <c r="L43" s="6">
        <f>L45*1000</f>
        <v>253.67933333333332</v>
      </c>
      <c r="M43" t="s">
        <v>4</v>
      </c>
      <c r="O43" s="6" t="e">
        <f>O45*1000</f>
        <v>#DIV/0!</v>
      </c>
      <c r="P43" t="s">
        <v>4</v>
      </c>
    </row>
    <row r="44" spans="3:16" x14ac:dyDescent="0.2">
      <c r="F44" s="4">
        <f>F$1/F43</f>
        <v>0.99509369055870034</v>
      </c>
      <c r="I44" s="4" t="e">
        <f>I$1/I43</f>
        <v>#DIV/0!</v>
      </c>
      <c r="L44" s="4">
        <f>L$1/L43</f>
        <v>0.98549612502923645</v>
      </c>
    </row>
    <row r="45" spans="3:16" x14ac:dyDescent="0.2">
      <c r="F45" s="7">
        <f>AVERAGE(F50:F59)</f>
        <v>1.0049304999999999</v>
      </c>
      <c r="G45" s="8">
        <f>AVERAGE(G50:G59)</f>
        <v>22.433615000000003</v>
      </c>
      <c r="I45" s="7" t="e">
        <f>AVERAGE(I50:I59)</f>
        <v>#DIV/0!</v>
      </c>
      <c r="J45" s="8" t="e">
        <f>AVERAGE(J50:J59)</f>
        <v>#DIV/0!</v>
      </c>
      <c r="L45" s="7">
        <f>AVERAGE(L50:L59)</f>
        <v>0.25367933333333331</v>
      </c>
      <c r="M45" s="8">
        <f>AVERAGE(M50:M59)</f>
        <v>22.24109</v>
      </c>
      <c r="O45" s="7" t="e">
        <f>AVERAGE(O50:O59)</f>
        <v>#DIV/0!</v>
      </c>
      <c r="P45" s="8" t="e">
        <f>AVERAGE(P50:P59)</f>
        <v>#DIV/0!</v>
      </c>
    </row>
    <row r="46" spans="3:16" x14ac:dyDescent="0.2">
      <c r="F46" s="7">
        <f>STDEV(F50:F59)</f>
        <v>2.7641816148728118E-4</v>
      </c>
      <c r="G46" s="8">
        <f>STDEV(G50:G59)</f>
        <v>9.5600331240711083E-3</v>
      </c>
      <c r="I46" s="7" t="e">
        <f>STDEV(I50:I59)</f>
        <v>#DIV/0!</v>
      </c>
      <c r="J46" s="8" t="e">
        <f>STDEV(J50:J59)</f>
        <v>#DIV/0!</v>
      </c>
      <c r="L46" s="7">
        <f>STDEV(L50:L59)</f>
        <v>1.5049539306348826E-3</v>
      </c>
      <c r="M46" s="8">
        <f>STDEV(M50:M59)</f>
        <v>2.1495178529148156E-2</v>
      </c>
      <c r="O46" s="7" t="e">
        <f>STDEV(O50:O59)</f>
        <v>#DIV/0!</v>
      </c>
      <c r="P46" s="8" t="e">
        <f>STDEV(P50:P59)</f>
        <v>#DIV/0!</v>
      </c>
    </row>
    <row r="47" spans="3:16" x14ac:dyDescent="0.2">
      <c r="F47" s="9">
        <f>F46/F45</f>
        <v>2.7506196845182947E-4</v>
      </c>
      <c r="G47" s="9">
        <f>G46/G45</f>
        <v>4.2614768614292019E-4</v>
      </c>
      <c r="I47" s="9" t="e">
        <f>I46/I45</f>
        <v>#DIV/0!</v>
      </c>
      <c r="J47" s="9" t="e">
        <f>J46/J45</f>
        <v>#DIV/0!</v>
      </c>
      <c r="L47" s="9">
        <f>L46/L45</f>
        <v>5.9325050679527808E-3</v>
      </c>
      <c r="M47" s="9">
        <f>M46/M45</f>
        <v>9.664624588609711E-4</v>
      </c>
      <c r="O47" s="9" t="e">
        <f>O46/O45</f>
        <v>#DIV/0!</v>
      </c>
      <c r="P47" s="9" t="e">
        <f>P46/P45</f>
        <v>#DIV/0!</v>
      </c>
    </row>
    <row r="48" spans="3:16" x14ac:dyDescent="0.2">
      <c r="F48" s="9"/>
      <c r="G48" s="9"/>
      <c r="I48" s="9"/>
      <c r="J48" s="9"/>
      <c r="L48" s="9"/>
      <c r="M48" s="9"/>
      <c r="O48" s="9"/>
      <c r="P48" s="9"/>
    </row>
    <row r="50" spans="6:16" x14ac:dyDescent="0.2">
      <c r="F50" s="10">
        <v>1.004626</v>
      </c>
      <c r="G50" s="10">
        <v>22.440580000000001</v>
      </c>
      <c r="I50" s="10"/>
      <c r="J50" s="10"/>
      <c r="L50" s="10">
        <v>0.25512200000000002</v>
      </c>
      <c r="M50" s="10">
        <v>22.228059999999999</v>
      </c>
      <c r="O50" s="10"/>
      <c r="P50" s="10"/>
    </row>
    <row r="51" spans="6:16" x14ac:dyDescent="0.2">
      <c r="F51" s="10">
        <v>1.0048090000000001</v>
      </c>
      <c r="G51" s="10">
        <v>22.440580000000001</v>
      </c>
      <c r="I51" s="10"/>
      <c r="J51" s="10"/>
      <c r="L51" s="10">
        <v>0.25379699999999999</v>
      </c>
      <c r="M51" s="10">
        <v>22.229310000000002</v>
      </c>
      <c r="O51" s="10"/>
      <c r="P51" s="10"/>
    </row>
    <row r="52" spans="6:16" x14ac:dyDescent="0.2">
      <c r="F52" s="10">
        <v>1.0050190000000001</v>
      </c>
      <c r="G52" s="10">
        <v>22.432980000000001</v>
      </c>
      <c r="I52" s="10"/>
      <c r="J52" s="10"/>
      <c r="L52" s="10">
        <v>0.25211899999999998</v>
      </c>
      <c r="M52" s="10">
        <v>22.265899999999998</v>
      </c>
      <c r="O52" s="10"/>
      <c r="P52" s="10"/>
    </row>
    <row r="53" spans="6:16" x14ac:dyDescent="0.2">
      <c r="F53" s="10">
        <v>1.0052680000000001</v>
      </c>
      <c r="G53" s="10">
        <v>22.42032</v>
      </c>
      <c r="I53" s="10"/>
      <c r="J53" s="10"/>
      <c r="L53" s="10"/>
      <c r="M53" s="10"/>
      <c r="O53" s="10"/>
      <c r="P53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YL0916112101</vt:lpstr>
      <vt:lpstr>YL0918071002</vt:lpstr>
      <vt:lpstr>YL0918071005</vt:lpstr>
      <vt:lpstr>YL0918071003</vt:lpstr>
      <vt:lpstr>YL0918071001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Aufdenkampe</dc:creator>
  <cp:lastModifiedBy>Anthony Aufdenkampe</cp:lastModifiedBy>
  <dcterms:created xsi:type="dcterms:W3CDTF">2018-09-26T02:42:07Z</dcterms:created>
  <dcterms:modified xsi:type="dcterms:W3CDTF">2020-09-10T15:20:33Z</dcterms:modified>
</cp:coreProperties>
</file>